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11010" yWindow="30" windowWidth="14430" windowHeight="11655" tabRatio="784"/>
  </bookViews>
  <sheets>
    <sheet name="全市封面" sheetId="5" r:id="rId1"/>
    <sheet name="收支总表" sheetId="11" r:id="rId2"/>
    <sheet name="收支结余辅助表" sheetId="12" state="hidden" r:id="rId3"/>
    <sheet name="龙口镇基金收入" sheetId="6" r:id="rId4"/>
    <sheet name="龙口镇基金支出" sheetId="4" r:id="rId5"/>
    <sheet name="本级-收支结余辅助表" sheetId="13" state="hidden" r:id="rId6"/>
  </sheets>
  <definedNames>
    <definedName name="_xlnm.Print_Area" localSheetId="3">龙口镇基金收入!$A$1:$F$30</definedName>
    <definedName name="_xlnm.Print_Area" localSheetId="4">龙口镇基金支出!$A$1:$F$76</definedName>
    <definedName name="_xlnm.Print_Titles" localSheetId="3">龙口镇基金收入!$1:$4</definedName>
    <definedName name="_xlnm.Print_Titles" localSheetId="4">龙口镇基金支出!$1:$4</definedName>
    <definedName name="_xlnm.Print_Titles" localSheetId="1">收支总表!$1:$5</definedName>
  </definedNames>
  <calcPr calcId="124519"/>
</workbook>
</file>

<file path=xl/calcChain.xml><?xml version="1.0" encoding="utf-8"?>
<calcChain xmlns="http://schemas.openxmlformats.org/spreadsheetml/2006/main">
  <c r="D22" i="6"/>
  <c r="C22"/>
  <c r="F24" i="4" l="1"/>
  <c r="E8"/>
  <c r="F8" s="1"/>
  <c r="E9"/>
  <c r="F9" s="1"/>
  <c r="E12"/>
  <c r="F12" s="1"/>
  <c r="E13"/>
  <c r="F13" s="1"/>
  <c r="E14"/>
  <c r="E16"/>
  <c r="E17"/>
  <c r="F17" s="1"/>
  <c r="E18"/>
  <c r="F18" s="1"/>
  <c r="E21"/>
  <c r="F21" s="1"/>
  <c r="E22"/>
  <c r="E23"/>
  <c r="F23" s="1"/>
  <c r="E24"/>
  <c r="E25"/>
  <c r="E26"/>
  <c r="F26" s="1"/>
  <c r="E27"/>
  <c r="F27"/>
  <c r="E29"/>
  <c r="E30"/>
  <c r="F30" s="1"/>
  <c r="E31"/>
  <c r="F31" s="1"/>
  <c r="E32"/>
  <c r="F32" s="1"/>
  <c r="E34"/>
  <c r="F34" s="1"/>
  <c r="E35"/>
  <c r="F35" s="1"/>
  <c r="E36"/>
  <c r="F36" s="1"/>
  <c r="E38"/>
  <c r="F38" s="1"/>
  <c r="E39"/>
  <c r="E40"/>
  <c r="E43"/>
  <c r="E44"/>
  <c r="E47"/>
  <c r="F47" s="1"/>
  <c r="E49"/>
  <c r="F49" s="1"/>
  <c r="E51"/>
  <c r="E53"/>
  <c r="F53" s="1"/>
  <c r="E55"/>
  <c r="F55" s="1"/>
  <c r="E56"/>
  <c r="F56" s="1"/>
  <c r="E57"/>
  <c r="F57" s="1"/>
  <c r="E58"/>
  <c r="F58" s="1"/>
  <c r="E59"/>
  <c r="F59" s="1"/>
  <c r="E62"/>
  <c r="F62" s="1"/>
  <c r="E65"/>
  <c r="F65" s="1"/>
  <c r="E67"/>
  <c r="E69"/>
  <c r="E6" i="6"/>
  <c r="E7"/>
  <c r="E8"/>
  <c r="E10"/>
  <c r="F10" s="1"/>
  <c r="E11"/>
  <c r="E12"/>
  <c r="E13"/>
  <c r="E14"/>
  <c r="E16"/>
  <c r="F16" s="1"/>
  <c r="E17"/>
  <c r="F17" s="1"/>
  <c r="E18"/>
  <c r="E19"/>
  <c r="E20"/>
  <c r="E23"/>
  <c r="F23" s="1"/>
  <c r="E25"/>
  <c r="E27"/>
  <c r="C15"/>
  <c r="C11" i="11" s="1"/>
  <c r="D48" i="4"/>
  <c r="E48" s="1"/>
  <c r="C48"/>
  <c r="D28"/>
  <c r="I11" i="11" s="1"/>
  <c r="C28" i="4"/>
  <c r="H11" i="11" s="1"/>
  <c r="H12"/>
  <c r="J12" s="1"/>
  <c r="I12"/>
  <c r="C9" i="6"/>
  <c r="C10" i="11" s="1"/>
  <c r="D8"/>
  <c r="D7"/>
  <c r="C8"/>
  <c r="C7"/>
  <c r="C9"/>
  <c r="D9"/>
  <c r="C12"/>
  <c r="D12"/>
  <c r="C13"/>
  <c r="D13"/>
  <c r="C14"/>
  <c r="D14"/>
  <c r="D64" i="4"/>
  <c r="C64"/>
  <c r="D61"/>
  <c r="D60" s="1"/>
  <c r="C61"/>
  <c r="D54"/>
  <c r="C54"/>
  <c r="D52"/>
  <c r="E52" s="1"/>
  <c r="C52"/>
  <c r="D46"/>
  <c r="C46"/>
  <c r="C45" s="1"/>
  <c r="H16" i="11" s="1"/>
  <c r="D42" i="4"/>
  <c r="C42"/>
  <c r="E42" s="1"/>
  <c r="D37"/>
  <c r="I14" i="11" s="1"/>
  <c r="C37" i="4"/>
  <c r="D33"/>
  <c r="C33"/>
  <c r="D20"/>
  <c r="I10" i="11" s="1"/>
  <c r="C20" i="4"/>
  <c r="H10" i="11" s="1"/>
  <c r="D15" i="4"/>
  <c r="C15"/>
  <c r="D11"/>
  <c r="C11"/>
  <c r="E11" s="1"/>
  <c r="F11" s="1"/>
  <c r="D7"/>
  <c r="C7"/>
  <c r="C6" s="1"/>
  <c r="D26" i="6"/>
  <c r="D22" i="11"/>
  <c r="C26" i="6"/>
  <c r="C22" i="11" s="1"/>
  <c r="D24" i="6"/>
  <c r="E24" s="1"/>
  <c r="C24"/>
  <c r="C21" i="11" s="1"/>
  <c r="D15" i="6"/>
  <c r="D9"/>
  <c r="D5" s="1"/>
  <c r="D70" i="4"/>
  <c r="I22" i="11" s="1"/>
  <c r="N20" i="13"/>
  <c r="N20" i="12"/>
  <c r="C35" i="13"/>
  <c r="C7" i="12"/>
  <c r="C6" s="1"/>
  <c r="D6" s="1"/>
  <c r="C35"/>
  <c r="C20"/>
  <c r="M50" i="13"/>
  <c r="R50"/>
  <c r="M13"/>
  <c r="R13"/>
  <c r="M10"/>
  <c r="L10"/>
  <c r="Q10"/>
  <c r="S10" s="1"/>
  <c r="T10" s="1"/>
  <c r="M15"/>
  <c r="M14"/>
  <c r="M12" s="1"/>
  <c r="L15"/>
  <c r="Q15"/>
  <c r="S15" s="1"/>
  <c r="L14"/>
  <c r="L13"/>
  <c r="Q13" s="1"/>
  <c r="M9"/>
  <c r="K9" s="1"/>
  <c r="L9"/>
  <c r="M7"/>
  <c r="G21"/>
  <c r="C45"/>
  <c r="C46"/>
  <c r="C47"/>
  <c r="C48"/>
  <c r="C49"/>
  <c r="P49" s="1"/>
  <c r="C50"/>
  <c r="E44"/>
  <c r="D44"/>
  <c r="C33"/>
  <c r="P33" s="1"/>
  <c r="C34"/>
  <c r="C32"/>
  <c r="C31"/>
  <c r="C25"/>
  <c r="C26"/>
  <c r="C21"/>
  <c r="C22"/>
  <c r="C23"/>
  <c r="C24"/>
  <c r="C20"/>
  <c r="D12"/>
  <c r="E12"/>
  <c r="C14"/>
  <c r="C15"/>
  <c r="C13"/>
  <c r="P13" s="1"/>
  <c r="C10"/>
  <c r="C9"/>
  <c r="C7"/>
  <c r="G50"/>
  <c r="M49"/>
  <c r="R49"/>
  <c r="L49"/>
  <c r="Q49"/>
  <c r="S49" s="1"/>
  <c r="T49" s="1"/>
  <c r="F49"/>
  <c r="M48"/>
  <c r="R48" s="1"/>
  <c r="L48"/>
  <c r="K48" s="1"/>
  <c r="P48" s="1"/>
  <c r="F48"/>
  <c r="M47"/>
  <c r="R47" s="1"/>
  <c r="L47"/>
  <c r="K47" s="1"/>
  <c r="P47" s="1"/>
  <c r="F47"/>
  <c r="M46"/>
  <c r="R46"/>
  <c r="G46"/>
  <c r="L46" s="1"/>
  <c r="T45"/>
  <c r="O45"/>
  <c r="O44" s="1"/>
  <c r="O41" s="1"/>
  <c r="N45"/>
  <c r="N44" s="1"/>
  <c r="N41" s="1"/>
  <c r="H45"/>
  <c r="H44"/>
  <c r="M44" s="1"/>
  <c r="M41" s="1"/>
  <c r="R41" s="1"/>
  <c r="T44"/>
  <c r="M43"/>
  <c r="L43"/>
  <c r="Q43" s="1"/>
  <c r="F43"/>
  <c r="P43" s="1"/>
  <c r="R42"/>
  <c r="L42"/>
  <c r="Q42" s="1"/>
  <c r="F42"/>
  <c r="P42"/>
  <c r="F41"/>
  <c r="M40"/>
  <c r="M39" s="1"/>
  <c r="R39" s="1"/>
  <c r="L40"/>
  <c r="Q40" s="1"/>
  <c r="F40"/>
  <c r="P40" s="1"/>
  <c r="O39"/>
  <c r="N39"/>
  <c r="F39"/>
  <c r="M38"/>
  <c r="R38" s="1"/>
  <c r="L38"/>
  <c r="K38" s="1"/>
  <c r="F38"/>
  <c r="O37"/>
  <c r="N37"/>
  <c r="F37"/>
  <c r="M36"/>
  <c r="R36"/>
  <c r="M35"/>
  <c r="R35"/>
  <c r="M34"/>
  <c r="L34"/>
  <c r="K34" s="1"/>
  <c r="P34" s="1"/>
  <c r="Q34"/>
  <c r="T34" s="1"/>
  <c r="F34"/>
  <c r="M33"/>
  <c r="R33"/>
  <c r="L33"/>
  <c r="K33"/>
  <c r="K32" s="1"/>
  <c r="L32" s="1"/>
  <c r="Q32" s="1"/>
  <c r="T32" s="1"/>
  <c r="F33"/>
  <c r="O32"/>
  <c r="N32"/>
  <c r="H32"/>
  <c r="F32" s="1"/>
  <c r="P32" s="1"/>
  <c r="M31"/>
  <c r="R31" s="1"/>
  <c r="M30"/>
  <c r="M19" s="1"/>
  <c r="K29"/>
  <c r="F29"/>
  <c r="O28"/>
  <c r="K28"/>
  <c r="F28"/>
  <c r="F27"/>
  <c r="F26"/>
  <c r="T25"/>
  <c r="L25"/>
  <c r="K25" s="1"/>
  <c r="F25"/>
  <c r="L24"/>
  <c r="K24" s="1"/>
  <c r="L23"/>
  <c r="K23" s="1"/>
  <c r="L22"/>
  <c r="K22" s="1"/>
  <c r="M20"/>
  <c r="H20"/>
  <c r="R20" s="1"/>
  <c r="F19"/>
  <c r="M18"/>
  <c r="R18" s="1"/>
  <c r="L18"/>
  <c r="Q18" s="1"/>
  <c r="F18"/>
  <c r="M17"/>
  <c r="L17"/>
  <c r="Q17" s="1"/>
  <c r="F17"/>
  <c r="O16"/>
  <c r="N16"/>
  <c r="H16"/>
  <c r="H6" s="1"/>
  <c r="G16"/>
  <c r="R15"/>
  <c r="F15"/>
  <c r="P15" s="1"/>
  <c r="R14"/>
  <c r="F14"/>
  <c r="K13"/>
  <c r="F13"/>
  <c r="O12"/>
  <c r="N12"/>
  <c r="H12"/>
  <c r="G12"/>
  <c r="F12" s="1"/>
  <c r="R10"/>
  <c r="F10"/>
  <c r="F9"/>
  <c r="O8"/>
  <c r="N8"/>
  <c r="H8"/>
  <c r="G8"/>
  <c r="R7"/>
  <c r="K10"/>
  <c r="P10" s="1"/>
  <c r="K40"/>
  <c r="K7"/>
  <c r="K15"/>
  <c r="L26" i="12"/>
  <c r="K26" s="1"/>
  <c r="K28"/>
  <c r="O28"/>
  <c r="M50"/>
  <c r="M49"/>
  <c r="L49"/>
  <c r="K49" s="1"/>
  <c r="M48"/>
  <c r="L48"/>
  <c r="Q48" s="1"/>
  <c r="S48" s="1"/>
  <c r="M47"/>
  <c r="L47"/>
  <c r="K47" s="1"/>
  <c r="Q47"/>
  <c r="S47" s="1"/>
  <c r="M46"/>
  <c r="R46" s="1"/>
  <c r="M43"/>
  <c r="K43" s="1"/>
  <c r="L43"/>
  <c r="Q43"/>
  <c r="M40"/>
  <c r="R40" s="1"/>
  <c r="L40"/>
  <c r="Q40"/>
  <c r="S40" s="1"/>
  <c r="T40" s="1"/>
  <c r="M38"/>
  <c r="R38"/>
  <c r="L38"/>
  <c r="K38"/>
  <c r="K37" s="1"/>
  <c r="Q38"/>
  <c r="S38" s="1"/>
  <c r="T38" s="1"/>
  <c r="M36"/>
  <c r="R36"/>
  <c r="M35"/>
  <c r="M19" s="1"/>
  <c r="L34"/>
  <c r="M34"/>
  <c r="R34"/>
  <c r="M33"/>
  <c r="L33"/>
  <c r="M31"/>
  <c r="R31"/>
  <c r="M30"/>
  <c r="R30"/>
  <c r="L22"/>
  <c r="K22" s="1"/>
  <c r="L23"/>
  <c r="K23" s="1"/>
  <c r="L24"/>
  <c r="K24" s="1"/>
  <c r="L25"/>
  <c r="K25" s="1"/>
  <c r="M18"/>
  <c r="L18"/>
  <c r="K18" s="1"/>
  <c r="P18" s="1"/>
  <c r="M17"/>
  <c r="M16" s="1"/>
  <c r="R16" s="1"/>
  <c r="L17"/>
  <c r="K17" s="1"/>
  <c r="M15"/>
  <c r="R15"/>
  <c r="L15"/>
  <c r="K15"/>
  <c r="M14"/>
  <c r="R14"/>
  <c r="L14"/>
  <c r="Q14"/>
  <c r="S14" s="1"/>
  <c r="T14" s="1"/>
  <c r="M13"/>
  <c r="R13" s="1"/>
  <c r="L13"/>
  <c r="M10"/>
  <c r="M9"/>
  <c r="K9" s="1"/>
  <c r="M7"/>
  <c r="K7" s="1"/>
  <c r="L10"/>
  <c r="K10" s="1"/>
  <c r="L9"/>
  <c r="Q9"/>
  <c r="G50"/>
  <c r="G46"/>
  <c r="L46" s="1"/>
  <c r="K46" s="1"/>
  <c r="G31"/>
  <c r="F31" s="1"/>
  <c r="G22"/>
  <c r="F22" s="1"/>
  <c r="G23"/>
  <c r="G21"/>
  <c r="F21" s="1"/>
  <c r="E6"/>
  <c r="R49"/>
  <c r="F49"/>
  <c r="F48"/>
  <c r="F47"/>
  <c r="P47" s="1"/>
  <c r="O45"/>
  <c r="O44" s="1"/>
  <c r="O41" s="1"/>
  <c r="N45"/>
  <c r="N44"/>
  <c r="N41" s="1"/>
  <c r="H45"/>
  <c r="H44" s="1"/>
  <c r="M44" s="1"/>
  <c r="T44"/>
  <c r="F43"/>
  <c r="P43" s="1"/>
  <c r="R42"/>
  <c r="L42"/>
  <c r="Q42"/>
  <c r="T42" s="1"/>
  <c r="F42"/>
  <c r="P42"/>
  <c r="F41"/>
  <c r="F40"/>
  <c r="O39"/>
  <c r="N39"/>
  <c r="F39"/>
  <c r="F38"/>
  <c r="O37"/>
  <c r="N37"/>
  <c r="M37"/>
  <c r="R37" s="1"/>
  <c r="F37"/>
  <c r="F34"/>
  <c r="F33"/>
  <c r="P33" s="1"/>
  <c r="O32"/>
  <c r="N32"/>
  <c r="N19" s="1"/>
  <c r="H32"/>
  <c r="R32" s="1"/>
  <c r="F29"/>
  <c r="F28"/>
  <c r="F27"/>
  <c r="F26"/>
  <c r="F25"/>
  <c r="M20"/>
  <c r="H20"/>
  <c r="F19"/>
  <c r="F18"/>
  <c r="F17"/>
  <c r="O16"/>
  <c r="N16"/>
  <c r="H16"/>
  <c r="G16"/>
  <c r="F15"/>
  <c r="P15" s="1"/>
  <c r="F14"/>
  <c r="F13"/>
  <c r="Q13"/>
  <c r="O12"/>
  <c r="N12"/>
  <c r="H12"/>
  <c r="G12"/>
  <c r="F10"/>
  <c r="F9"/>
  <c r="O8"/>
  <c r="N8"/>
  <c r="H8"/>
  <c r="G8"/>
  <c r="F8" s="1"/>
  <c r="S43"/>
  <c r="T43" s="1"/>
  <c r="T25"/>
  <c r="T45"/>
  <c r="G35"/>
  <c r="F35"/>
  <c r="G7"/>
  <c r="Q7" s="1"/>
  <c r="G23" i="13"/>
  <c r="G22"/>
  <c r="F22" s="1"/>
  <c r="E22" i="6"/>
  <c r="F22" s="1"/>
  <c r="D68" i="4"/>
  <c r="C68"/>
  <c r="H21" i="11" s="1"/>
  <c r="D66" i="4"/>
  <c r="C66"/>
  <c r="H20" i="11" s="1"/>
  <c r="K29" i="12"/>
  <c r="Q9" i="13"/>
  <c r="F46"/>
  <c r="K43"/>
  <c r="L26"/>
  <c r="K26" s="1"/>
  <c r="L21"/>
  <c r="K21" s="1"/>
  <c r="L21" i="12"/>
  <c r="K21" s="1"/>
  <c r="G24" i="13"/>
  <c r="F24" s="1"/>
  <c r="G7"/>
  <c r="Q7" s="1"/>
  <c r="S7" s="1"/>
  <c r="R17"/>
  <c r="L27" i="12"/>
  <c r="K27" s="1"/>
  <c r="L27" i="13"/>
  <c r="K27" s="1"/>
  <c r="G30"/>
  <c r="L30" s="1"/>
  <c r="K30" s="1"/>
  <c r="Q33" i="12"/>
  <c r="R20"/>
  <c r="Q15"/>
  <c r="S15"/>
  <c r="R40" i="13"/>
  <c r="M45"/>
  <c r="M16"/>
  <c r="Q33"/>
  <c r="S33"/>
  <c r="G35"/>
  <c r="F35"/>
  <c r="G31"/>
  <c r="D21" i="6"/>
  <c r="G24" i="12"/>
  <c r="F24" s="1"/>
  <c r="D50" i="4"/>
  <c r="I17" i="11" s="1"/>
  <c r="D10" i="4"/>
  <c r="I8" i="11" s="1"/>
  <c r="F21" i="13"/>
  <c r="R7" i="12"/>
  <c r="F32"/>
  <c r="P32" s="1"/>
  <c r="C44" i="13"/>
  <c r="C60" i="4"/>
  <c r="H18" i="11"/>
  <c r="C63" i="4"/>
  <c r="H19" i="11" s="1"/>
  <c r="S13" i="12"/>
  <c r="R50"/>
  <c r="F12"/>
  <c r="R8" i="13"/>
  <c r="M8"/>
  <c r="R18" i="12"/>
  <c r="Q34"/>
  <c r="T34" s="1"/>
  <c r="K34"/>
  <c r="P34" s="1"/>
  <c r="K39" i="13"/>
  <c r="R34"/>
  <c r="M32"/>
  <c r="S9" i="12"/>
  <c r="P38"/>
  <c r="K14"/>
  <c r="P14"/>
  <c r="E6" i="13"/>
  <c r="N19"/>
  <c r="F8"/>
  <c r="Q14"/>
  <c r="S14" s="1"/>
  <c r="T14" s="1"/>
  <c r="K14"/>
  <c r="P14" s="1"/>
  <c r="K12"/>
  <c r="L12" s="1"/>
  <c r="H13" i="11"/>
  <c r="D19" i="4"/>
  <c r="I9" i="11" s="1"/>
  <c r="L35" i="12"/>
  <c r="Q35" s="1"/>
  <c r="L35" i="13"/>
  <c r="Q35" s="1"/>
  <c r="S35" s="1"/>
  <c r="C50" i="4"/>
  <c r="H17" i="11" s="1"/>
  <c r="C72" i="4"/>
  <c r="H23" i="11" s="1"/>
  <c r="D6" i="4"/>
  <c r="D41"/>
  <c r="I15" i="11"/>
  <c r="T15" i="12"/>
  <c r="I21" i="11"/>
  <c r="G45" i="12"/>
  <c r="G44" s="1"/>
  <c r="L44" s="1"/>
  <c r="R10"/>
  <c r="G36" i="13"/>
  <c r="L36" s="1"/>
  <c r="T33"/>
  <c r="S9"/>
  <c r="T9" s="1"/>
  <c r="E66" i="4"/>
  <c r="I20" i="11"/>
  <c r="F50" i="12"/>
  <c r="L50"/>
  <c r="K50" s="1"/>
  <c r="P50" s="1"/>
  <c r="R16" i="13"/>
  <c r="T13" i="12"/>
  <c r="T9"/>
  <c r="S33"/>
  <c r="T33" s="1"/>
  <c r="S42"/>
  <c r="S41" s="1"/>
  <c r="K33"/>
  <c r="R33"/>
  <c r="M32"/>
  <c r="K18" i="13"/>
  <c r="P18" s="1"/>
  <c r="F16" i="12"/>
  <c r="K49" i="13"/>
  <c r="R17" i="12"/>
  <c r="E33" i="4"/>
  <c r="F33" s="1"/>
  <c r="E54"/>
  <c r="F54" s="1"/>
  <c r="R47" i="12"/>
  <c r="R48"/>
  <c r="R43" i="13"/>
  <c r="E26" i="6"/>
  <c r="E15"/>
  <c r="D11" i="11"/>
  <c r="E28" i="4"/>
  <c r="I13" i="11"/>
  <c r="K32" i="12"/>
  <c r="F36" i="13"/>
  <c r="L32" i="12"/>
  <c r="Q32" s="1"/>
  <c r="T32" s="1"/>
  <c r="L20" i="13"/>
  <c r="K20" s="1"/>
  <c r="L31" i="12"/>
  <c r="K31" s="1"/>
  <c r="E64" i="4" l="1"/>
  <c r="E61"/>
  <c r="E15"/>
  <c r="F46" i="12"/>
  <c r="D10" i="11"/>
  <c r="E10" s="1"/>
  <c r="C5" i="6"/>
  <c r="C6" i="11" s="1"/>
  <c r="E37" i="4"/>
  <c r="G30" i="12"/>
  <c r="F30" s="1"/>
  <c r="E9" i="6"/>
  <c r="F9" s="1"/>
  <c r="J13" i="11"/>
  <c r="C10" i="4"/>
  <c r="D45"/>
  <c r="I16" i="11" s="1"/>
  <c r="C19" i="4"/>
  <c r="H9" i="11" s="1"/>
  <c r="J9" s="1"/>
  <c r="J10"/>
  <c r="E7" i="4"/>
  <c r="E6"/>
  <c r="F7" i="13"/>
  <c r="P7" s="1"/>
  <c r="K36"/>
  <c r="P36" s="1"/>
  <c r="Q36"/>
  <c r="S36" s="1"/>
  <c r="G20"/>
  <c r="D21" i="11"/>
  <c r="G20" i="12"/>
  <c r="F20" s="1"/>
  <c r="F45"/>
  <c r="D6" i="11"/>
  <c r="E6" s="1"/>
  <c r="D28" i="6"/>
  <c r="D74" i="4" s="1"/>
  <c r="F23" i="12"/>
  <c r="L30"/>
  <c r="K30" s="1"/>
  <c r="K46" i="13"/>
  <c r="P46" s="1"/>
  <c r="Q46"/>
  <c r="G45"/>
  <c r="G44" s="1"/>
  <c r="P31" i="12"/>
  <c r="F7"/>
  <c r="P7" s="1"/>
  <c r="S18" i="13"/>
  <c r="T18" s="1"/>
  <c r="S42"/>
  <c r="S35" i="12"/>
  <c r="T35" s="1"/>
  <c r="P9"/>
  <c r="K8"/>
  <c r="K16"/>
  <c r="P17"/>
  <c r="S40" i="13"/>
  <c r="T40" s="1"/>
  <c r="S43"/>
  <c r="T43" s="1"/>
  <c r="H7" i="11"/>
  <c r="E60" i="4"/>
  <c r="I18" i="11"/>
  <c r="L39" i="13"/>
  <c r="Q39" s="1"/>
  <c r="J17" i="11"/>
  <c r="P10" i="12"/>
  <c r="N6"/>
  <c r="S13" i="13"/>
  <c r="T13"/>
  <c r="R12"/>
  <c r="M11"/>
  <c r="R6"/>
  <c r="K44" i="12"/>
  <c r="K41" s="1"/>
  <c r="P41" s="1"/>
  <c r="P8"/>
  <c r="P49"/>
  <c r="Q12" i="13"/>
  <c r="L37" i="12"/>
  <c r="Q37" s="1"/>
  <c r="P37"/>
  <c r="S17" i="13"/>
  <c r="T17" s="1"/>
  <c r="P38"/>
  <c r="K37"/>
  <c r="P9"/>
  <c r="K8"/>
  <c r="N6"/>
  <c r="L20" i="12"/>
  <c r="K20" s="1"/>
  <c r="D20" i="11"/>
  <c r="Q50" i="12"/>
  <c r="S50" s="1"/>
  <c r="T50" s="1"/>
  <c r="E68" i="4"/>
  <c r="E50"/>
  <c r="F50" s="1"/>
  <c r="R32" i="13"/>
  <c r="K35"/>
  <c r="P35" s="1"/>
  <c r="K35" i="12"/>
  <c r="P35" s="1"/>
  <c r="R9" i="13"/>
  <c r="Q10" i="12"/>
  <c r="H6"/>
  <c r="Q48" i="13"/>
  <c r="S48" s="1"/>
  <c r="T15"/>
  <c r="K40" i="12"/>
  <c r="K39" s="1"/>
  <c r="F30" i="13"/>
  <c r="P30" s="1"/>
  <c r="R43" i="12"/>
  <c r="C21" i="6"/>
  <c r="F23" i="13"/>
  <c r="Q49" i="12"/>
  <c r="M41"/>
  <c r="R41" s="1"/>
  <c r="R9"/>
  <c r="M12"/>
  <c r="Q17"/>
  <c r="Q18"/>
  <c r="R35"/>
  <c r="M39"/>
  <c r="R39" s="1"/>
  <c r="K17" i="13"/>
  <c r="K16" s="1"/>
  <c r="R30"/>
  <c r="M37"/>
  <c r="R37" s="1"/>
  <c r="Q47"/>
  <c r="E20" i="4"/>
  <c r="F20" s="1"/>
  <c r="H14" i="11"/>
  <c r="C41" i="4"/>
  <c r="D63"/>
  <c r="M8" i="12"/>
  <c r="E5" i="6"/>
  <c r="F5" s="1"/>
  <c r="P39" i="13"/>
  <c r="C12"/>
  <c r="Q38"/>
  <c r="T47" i="12"/>
  <c r="P30"/>
  <c r="M45"/>
  <c r="K48"/>
  <c r="P48" s="1"/>
  <c r="F16" i="13"/>
  <c r="P16" s="1"/>
  <c r="G36" i="12"/>
  <c r="E46" i="4"/>
  <c r="K13" i="12"/>
  <c r="I7" i="11"/>
  <c r="T7" i="13"/>
  <c r="L41" i="12"/>
  <c r="Q41" s="1"/>
  <c r="K45"/>
  <c r="L45" s="1"/>
  <c r="P46"/>
  <c r="S7"/>
  <c r="T7" s="1"/>
  <c r="Q31"/>
  <c r="T35" i="13"/>
  <c r="Q46" i="12"/>
  <c r="L31" i="13"/>
  <c r="K31" s="1"/>
  <c r="L50"/>
  <c r="K50" s="1"/>
  <c r="Q30" i="12"/>
  <c r="Q30" i="13"/>
  <c r="F44" i="12"/>
  <c r="F20" i="13"/>
  <c r="F50"/>
  <c r="P50" s="1"/>
  <c r="F31"/>
  <c r="G6" l="1"/>
  <c r="F6" s="1"/>
  <c r="F44"/>
  <c r="P44" i="12"/>
  <c r="E10" i="4"/>
  <c r="F10" s="1"/>
  <c r="H8" i="11"/>
  <c r="J8" s="1"/>
  <c r="E45" i="4"/>
  <c r="E19"/>
  <c r="F19" s="1"/>
  <c r="K19" i="13"/>
  <c r="P31"/>
  <c r="T36"/>
  <c r="L44"/>
  <c r="K44" s="1"/>
  <c r="K41" s="1"/>
  <c r="P41" s="1"/>
  <c r="L45"/>
  <c r="K45" s="1"/>
  <c r="F45"/>
  <c r="L36" i="12"/>
  <c r="F36"/>
  <c r="C6" i="13"/>
  <c r="D6" s="1"/>
  <c r="P12"/>
  <c r="K12" i="12"/>
  <c r="P13"/>
  <c r="R8"/>
  <c r="R6" s="1"/>
  <c r="M6"/>
  <c r="T18"/>
  <c r="S18"/>
  <c r="T10"/>
  <c r="S10"/>
  <c r="L16"/>
  <c r="Q16" s="1"/>
  <c r="P16"/>
  <c r="L37" i="13"/>
  <c r="Q37" s="1"/>
  <c r="P40" i="12"/>
  <c r="C20" i="11"/>
  <c r="C24" s="1"/>
  <c r="C28" i="6"/>
  <c r="T12" i="13"/>
  <c r="S12"/>
  <c r="S38"/>
  <c r="T38" s="1"/>
  <c r="O29"/>
  <c r="O20" s="1"/>
  <c r="P20" s="1"/>
  <c r="E63" i="4"/>
  <c r="I19" i="11"/>
  <c r="O29" i="12"/>
  <c r="O20" s="1"/>
  <c r="P20" s="1"/>
  <c r="S47" i="13"/>
  <c r="T47" s="1"/>
  <c r="M11" i="12"/>
  <c r="R12"/>
  <c r="L8" i="13"/>
  <c r="Q8" s="1"/>
  <c r="P8"/>
  <c r="G6" i="12"/>
  <c r="F6" s="1"/>
  <c r="L39"/>
  <c r="Q39" s="1"/>
  <c r="D5" i="4"/>
  <c r="P37" i="13"/>
  <c r="P39" i="12"/>
  <c r="M6" i="13"/>
  <c r="S41"/>
  <c r="H15" i="11"/>
  <c r="E41" i="4"/>
  <c r="K11" i="13"/>
  <c r="L11" s="1"/>
  <c r="L16"/>
  <c r="Q16" s="1"/>
  <c r="S17" i="12"/>
  <c r="T17" s="1"/>
  <c r="T49"/>
  <c r="S49"/>
  <c r="S37"/>
  <c r="T37" s="1"/>
  <c r="T39" i="13"/>
  <c r="S39"/>
  <c r="Q31"/>
  <c r="E21" i="6"/>
  <c r="F21" s="1"/>
  <c r="D24" i="11"/>
  <c r="P17" i="13"/>
  <c r="C5" i="4"/>
  <c r="H6" i="11" s="1"/>
  <c r="L8" i="12"/>
  <c r="Q8" s="1"/>
  <c r="T42" i="13"/>
  <c r="L19"/>
  <c r="S30"/>
  <c r="T30" s="1"/>
  <c r="S31" i="12"/>
  <c r="T31" s="1"/>
  <c r="S30"/>
  <c r="Q50" i="13"/>
  <c r="L41" l="1"/>
  <c r="Q41" s="1"/>
  <c r="K6"/>
  <c r="P44"/>
  <c r="E20" i="11"/>
  <c r="S8" i="13"/>
  <c r="T8"/>
  <c r="S8" i="12"/>
  <c r="T8" s="1"/>
  <c r="S16" i="13"/>
  <c r="T16" s="1"/>
  <c r="I6" i="11"/>
  <c r="E5" i="4"/>
  <c r="F5" s="1"/>
  <c r="O19" i="12"/>
  <c r="O6" s="1"/>
  <c r="Q20"/>
  <c r="S20" s="1"/>
  <c r="T20" s="1"/>
  <c r="E28" i="6"/>
  <c r="F28" s="1"/>
  <c r="C74" i="4"/>
  <c r="T37" i="13"/>
  <c r="S37"/>
  <c r="L12" i="12"/>
  <c r="Q12" s="1"/>
  <c r="K11"/>
  <c r="L11" s="1"/>
  <c r="P12"/>
  <c r="Q36"/>
  <c r="S36" s="1"/>
  <c r="T36" s="1"/>
  <c r="K36"/>
  <c r="S31" i="13"/>
  <c r="T31" s="1"/>
  <c r="S11"/>
  <c r="T11" s="1"/>
  <c r="E24" i="11"/>
  <c r="O19" i="13"/>
  <c r="O6" s="1"/>
  <c r="Q20"/>
  <c r="S20" s="1"/>
  <c r="T20" s="1"/>
  <c r="S39" i="12"/>
  <c r="T39" s="1"/>
  <c r="S16"/>
  <c r="T16" s="1"/>
  <c r="S50" i="13"/>
  <c r="T50" s="1"/>
  <c r="T30" i="12"/>
  <c r="P6" i="13" l="1"/>
  <c r="L6"/>
  <c r="S19" i="12"/>
  <c r="P36"/>
  <c r="K19"/>
  <c r="S12"/>
  <c r="S11" s="1"/>
  <c r="T11" s="1"/>
  <c r="Q6"/>
  <c r="E74" i="4"/>
  <c r="F74" s="1"/>
  <c r="E73"/>
  <c r="D72"/>
  <c r="S19" i="13"/>
  <c r="J6" i="11"/>
  <c r="T6" i="13"/>
  <c r="Q6"/>
  <c r="T12" i="12" l="1"/>
  <c r="T6" s="1"/>
  <c r="I23" i="11"/>
  <c r="E72" i="4"/>
  <c r="E71"/>
  <c r="C70"/>
  <c r="K6" i="12"/>
  <c r="L19"/>
  <c r="P6" l="1"/>
  <c r="L6"/>
  <c r="I24" i="11"/>
  <c r="E70" i="4"/>
  <c r="H22" i="11"/>
  <c r="H24" l="1"/>
  <c r="J24" s="1"/>
</calcChain>
</file>

<file path=xl/comments1.xml><?xml version="1.0" encoding="utf-8"?>
<comments xmlns="http://schemas.openxmlformats.org/spreadsheetml/2006/main">
  <authors>
    <author>作者</author>
  </authors>
  <commentList>
    <comment ref="O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本年发生</t>
        </r>
        <r>
          <rPr>
            <sz val="9"/>
            <color indexed="81"/>
            <rFont val="Tahoma"/>
            <family val="2"/>
          </rPr>
          <t>41</t>
        </r>
        <r>
          <rPr>
            <sz val="9"/>
            <color indexed="81"/>
            <rFont val="宋体"/>
            <family val="3"/>
            <charset val="134"/>
          </rPr>
          <t xml:space="preserve">万元，反映在国有土地支出
</t>
        </r>
      </text>
    </comment>
    <comment ref="E1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会计账余额</t>
        </r>
        <r>
          <rPr>
            <sz val="9"/>
            <color indexed="81"/>
            <rFont val="Tahoma"/>
            <family val="2"/>
          </rPr>
          <t xml:space="preserve">549.31
</t>
        </r>
      </text>
    </comment>
    <comment ref="H1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会计账余额</t>
        </r>
        <r>
          <rPr>
            <sz val="9"/>
            <color indexed="81"/>
            <rFont val="Tahoma"/>
            <family val="2"/>
          </rPr>
          <t xml:space="preserve">549.31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O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本年发生</t>
        </r>
        <r>
          <rPr>
            <sz val="9"/>
            <color indexed="81"/>
            <rFont val="Tahoma"/>
            <family val="2"/>
          </rPr>
          <t>41</t>
        </r>
        <r>
          <rPr>
            <sz val="9"/>
            <color indexed="81"/>
            <rFont val="宋体"/>
            <family val="3"/>
            <charset val="134"/>
          </rPr>
          <t xml:space="preserve">万元，反映在国有土地支出
</t>
        </r>
      </text>
    </comment>
    <comment ref="E1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会计账余额</t>
        </r>
        <r>
          <rPr>
            <sz val="9"/>
            <color indexed="81"/>
            <rFont val="Tahoma"/>
            <family val="2"/>
          </rPr>
          <t xml:space="preserve">549.31
</t>
        </r>
      </text>
    </comment>
    <comment ref="H1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会计账余额</t>
        </r>
        <r>
          <rPr>
            <sz val="9"/>
            <color indexed="81"/>
            <rFont val="Tahoma"/>
            <family val="2"/>
          </rPr>
          <t xml:space="preserve">549.31
</t>
        </r>
      </text>
    </comment>
  </commentList>
</comments>
</file>

<file path=xl/sharedStrings.xml><?xml version="1.0" encoding="utf-8"?>
<sst xmlns="http://schemas.openxmlformats.org/spreadsheetml/2006/main" count="379" uniqueCount="168">
  <si>
    <t>单位:万元</t>
    <phoneticPr fontId="2" type="noConversion"/>
  </si>
  <si>
    <t>比上年实绩增减额</t>
    <phoneticPr fontId="2" type="noConversion"/>
  </si>
  <si>
    <t>一、政府性基金预算收入</t>
    <phoneticPr fontId="2" type="noConversion"/>
  </si>
  <si>
    <t>比上年实绩增减额</t>
    <phoneticPr fontId="2" type="noConversion"/>
  </si>
  <si>
    <t>比上年实绩增(减)%</t>
    <phoneticPr fontId="2" type="noConversion"/>
  </si>
  <si>
    <t>一、政府性基金预算支出</t>
    <phoneticPr fontId="2" type="noConversion"/>
  </si>
  <si>
    <t>科目号</t>
    <phoneticPr fontId="2" type="noConversion"/>
  </si>
  <si>
    <t>科目名称</t>
    <phoneticPr fontId="2" type="noConversion"/>
  </si>
  <si>
    <t>新型墙体材料专项基金收入</t>
    <phoneticPr fontId="2" type="noConversion"/>
  </si>
  <si>
    <t>城市公用事业附加收入</t>
    <phoneticPr fontId="2" type="noConversion"/>
  </si>
  <si>
    <t>国有土地使用权出让收入</t>
    <phoneticPr fontId="2" type="noConversion"/>
  </si>
  <si>
    <t>农业土地开发资金收入</t>
    <phoneticPr fontId="2" type="noConversion"/>
  </si>
  <si>
    <t>城市基础设施配套费收入</t>
    <phoneticPr fontId="2" type="noConversion"/>
  </si>
  <si>
    <t>污水处理费收入</t>
    <phoneticPr fontId="2" type="noConversion"/>
  </si>
  <si>
    <t>彩票公益金收入</t>
    <phoneticPr fontId="2" type="noConversion"/>
  </si>
  <si>
    <t>政府性基金转移收入</t>
    <phoneticPr fontId="2" type="noConversion"/>
  </si>
  <si>
    <t xml:space="preserve">  政府性基金补助收入</t>
    <phoneticPr fontId="2" type="noConversion"/>
  </si>
  <si>
    <t xml:space="preserve">  福利彩票公益金收入</t>
    <phoneticPr fontId="2" type="noConversion"/>
  </si>
  <si>
    <t xml:space="preserve">  体育彩票公益金收入</t>
    <phoneticPr fontId="2" type="noConversion"/>
  </si>
  <si>
    <t>四、债务转贷收入</t>
    <phoneticPr fontId="2" type="noConversion"/>
  </si>
  <si>
    <r>
      <t>比上年实绩增</t>
    </r>
    <r>
      <rPr>
        <b/>
        <sz val="11.5"/>
        <rFont val="Times New Roman"/>
        <family val="1"/>
      </rPr>
      <t>(</t>
    </r>
    <r>
      <rPr>
        <b/>
        <sz val="11.5"/>
        <rFont val="宋体"/>
        <family val="3"/>
        <charset val="134"/>
      </rPr>
      <t>减</t>
    </r>
    <r>
      <rPr>
        <b/>
        <sz val="11.5"/>
        <rFont val="Times New Roman"/>
        <family val="1"/>
      </rPr>
      <t>)</t>
    </r>
    <r>
      <rPr>
        <b/>
        <sz val="11.5"/>
        <rFont val="宋体"/>
        <family val="3"/>
        <charset val="134"/>
      </rPr>
      <t>%</t>
    </r>
    <phoneticPr fontId="2" type="noConversion"/>
  </si>
  <si>
    <t>文化体育与传媒支出</t>
    <phoneticPr fontId="2" type="noConversion"/>
  </si>
  <si>
    <t xml:space="preserve">    政府性基金预算调出资金</t>
    <phoneticPr fontId="2" type="noConversion"/>
  </si>
  <si>
    <t>社会保障和就业支出</t>
    <phoneticPr fontId="2" type="noConversion"/>
  </si>
  <si>
    <t>城乡社区支出</t>
    <phoneticPr fontId="2" type="noConversion"/>
  </si>
  <si>
    <t>农林水支出</t>
    <phoneticPr fontId="2" type="noConversion"/>
  </si>
  <si>
    <t xml:space="preserve">  国家电影事业发展专项资金及对应专项债务收入安排的支出</t>
    <phoneticPr fontId="2" type="noConversion"/>
  </si>
  <si>
    <t xml:space="preserve">  大中型水库移民后期扶持基金支出</t>
    <phoneticPr fontId="2" type="noConversion"/>
  </si>
  <si>
    <t xml:space="preserve">    基础设施建设和经济发展</t>
    <phoneticPr fontId="2" type="noConversion"/>
  </si>
  <si>
    <t xml:space="preserve">    其他大中型水库移民后期扶持基金支出</t>
    <phoneticPr fontId="2" type="noConversion"/>
  </si>
  <si>
    <t xml:space="preserve">  小型水库移民扶助基金及对应专项债务收入安排的支出</t>
    <phoneticPr fontId="2" type="noConversion"/>
  </si>
  <si>
    <t xml:space="preserve">    其他小型水库移民扶助基金支出</t>
    <phoneticPr fontId="2" type="noConversion"/>
  </si>
  <si>
    <t xml:space="preserve">  国有土地使用权出让收入及对应专项债务收入安排的支出</t>
    <phoneticPr fontId="2" type="noConversion"/>
  </si>
  <si>
    <t xml:space="preserve">    征地和拆迁补偿支出</t>
    <phoneticPr fontId="2" type="noConversion"/>
  </si>
  <si>
    <t xml:space="preserve">    土地开发支出</t>
    <phoneticPr fontId="2" type="noConversion"/>
  </si>
  <si>
    <t xml:space="preserve">    城市建设支出</t>
    <phoneticPr fontId="2" type="noConversion"/>
  </si>
  <si>
    <t xml:space="preserve">    农村基础设施建设支出</t>
    <phoneticPr fontId="2" type="noConversion"/>
  </si>
  <si>
    <t xml:space="preserve">    补助被征地农民支出</t>
    <phoneticPr fontId="2" type="noConversion"/>
  </si>
  <si>
    <t xml:space="preserve">    土地出让业务支出</t>
    <phoneticPr fontId="2" type="noConversion"/>
  </si>
  <si>
    <t xml:space="preserve">    其他国有土地使用权出让收入安排的支出</t>
    <phoneticPr fontId="2" type="noConversion"/>
  </si>
  <si>
    <t xml:space="preserve">  城市公用事业附加及对应专项债务收入安排的支出</t>
    <phoneticPr fontId="2" type="noConversion"/>
  </si>
  <si>
    <t xml:space="preserve">    城市公共设施</t>
    <phoneticPr fontId="2" type="noConversion"/>
  </si>
  <si>
    <t xml:space="preserve">    城市环境卫生</t>
    <phoneticPr fontId="2" type="noConversion"/>
  </si>
  <si>
    <t xml:space="preserve">  农业土地开发资金及对应专项债务收入安排的支出</t>
    <phoneticPr fontId="2" type="noConversion"/>
  </si>
  <si>
    <t xml:space="preserve">  新增建设用地土地有偿使用费及对应专项债务收入安排的支出</t>
    <phoneticPr fontId="2" type="noConversion"/>
  </si>
  <si>
    <t xml:space="preserve">  城市基础设施配套费及对应专项债务收入安排的支出</t>
    <phoneticPr fontId="2" type="noConversion"/>
  </si>
  <si>
    <t xml:space="preserve">    其他城市基础设施配套费安排的支出</t>
    <phoneticPr fontId="2" type="noConversion"/>
  </si>
  <si>
    <t xml:space="preserve">  污水处理费及对应专项债务收入安排的支出</t>
    <phoneticPr fontId="2" type="noConversion"/>
  </si>
  <si>
    <t xml:space="preserve">  大中型水库库区基金及对应专项债务收入安排的支出</t>
    <phoneticPr fontId="2" type="noConversion"/>
  </si>
  <si>
    <t xml:space="preserve">    其他大中型水库库区基金支出</t>
    <phoneticPr fontId="2" type="noConversion"/>
  </si>
  <si>
    <t>资源勘探信息等支出</t>
    <phoneticPr fontId="2" type="noConversion"/>
  </si>
  <si>
    <t>其他支出</t>
    <phoneticPr fontId="2" type="noConversion"/>
  </si>
  <si>
    <t xml:space="preserve">  彩票发行销售机构业务费安排的支出</t>
    <phoneticPr fontId="2" type="noConversion"/>
  </si>
  <si>
    <t xml:space="preserve">    福利彩票销售机构的业务费支出</t>
    <phoneticPr fontId="2" type="noConversion"/>
  </si>
  <si>
    <t xml:space="preserve">  彩票公益金及对应专项债务收入安排的支出</t>
    <phoneticPr fontId="2" type="noConversion"/>
  </si>
  <si>
    <t xml:space="preserve">    用于社会福利的彩票公益金支出</t>
    <phoneticPr fontId="2" type="noConversion"/>
  </si>
  <si>
    <t xml:space="preserve">    用于体育事业的彩票公益金支出</t>
    <phoneticPr fontId="2" type="noConversion"/>
  </si>
  <si>
    <t xml:space="preserve">    用于教育事业的彩票公益金支出</t>
    <phoneticPr fontId="2" type="noConversion"/>
  </si>
  <si>
    <t xml:space="preserve">    用于残疾人事业的彩票公益金支出</t>
    <phoneticPr fontId="2" type="noConversion"/>
  </si>
  <si>
    <t xml:space="preserve">    用于其他社会公益事业的彩票公益金支出</t>
    <phoneticPr fontId="2" type="noConversion"/>
  </si>
  <si>
    <t xml:space="preserve">   政府性基金年终结余</t>
    <phoneticPr fontId="2" type="noConversion"/>
  </si>
  <si>
    <t>收入合计</t>
    <phoneticPr fontId="2" type="noConversion"/>
  </si>
  <si>
    <t>支出合计</t>
    <phoneticPr fontId="2" type="noConversion"/>
  </si>
  <si>
    <t xml:space="preserve">  其他政府性基金及对应专项债务收入安排的支出</t>
    <phoneticPr fontId="2" type="noConversion"/>
  </si>
  <si>
    <t>二、上级补助收入</t>
    <phoneticPr fontId="2" type="noConversion"/>
  </si>
  <si>
    <t>三、上年结余收入</t>
    <phoneticPr fontId="2" type="noConversion"/>
  </si>
  <si>
    <t>政府性基金预算上年结余收入</t>
    <phoneticPr fontId="2" type="noConversion"/>
  </si>
  <si>
    <t>地方政府专项债务转贷收入</t>
    <phoneticPr fontId="2" type="noConversion"/>
  </si>
  <si>
    <t>二、上解上级支出</t>
    <phoneticPr fontId="2" type="noConversion"/>
  </si>
  <si>
    <t xml:space="preserve">    政府性基金上解支出</t>
    <phoneticPr fontId="2" type="noConversion"/>
  </si>
  <si>
    <t>三、债务还本支出</t>
    <phoneticPr fontId="2" type="noConversion"/>
  </si>
  <si>
    <t xml:space="preserve">  地方政府专项债务还本支出</t>
    <phoneticPr fontId="2" type="noConversion"/>
  </si>
  <si>
    <t>五、年终结余</t>
    <phoneticPr fontId="2" type="noConversion"/>
  </si>
  <si>
    <t>四、调出资金</t>
    <phoneticPr fontId="2" type="noConversion"/>
  </si>
  <si>
    <t>债务付息支出</t>
    <phoneticPr fontId="2" type="noConversion"/>
  </si>
  <si>
    <t xml:space="preserve">  地方政府专项债务付息支出</t>
    <phoneticPr fontId="2" type="noConversion"/>
  </si>
  <si>
    <t xml:space="preserve">    国有土地使用权出让金债务付息支出</t>
    <phoneticPr fontId="2" type="noConversion"/>
  </si>
  <si>
    <t xml:space="preserve">  土地出让价款收入</t>
    <phoneticPr fontId="2" type="noConversion"/>
  </si>
  <si>
    <t xml:space="preserve">  补缴的土地价款</t>
    <phoneticPr fontId="2" type="noConversion"/>
  </si>
  <si>
    <t xml:space="preserve">  划拨土地收入</t>
    <phoneticPr fontId="2" type="noConversion"/>
  </si>
  <si>
    <t>收入合计</t>
    <phoneticPr fontId="23" type="noConversion"/>
  </si>
  <si>
    <t>支出合计</t>
    <phoneticPr fontId="23" type="noConversion"/>
  </si>
  <si>
    <t>收入项目</t>
    <phoneticPr fontId="23" type="noConversion"/>
  </si>
  <si>
    <t>支出项目</t>
    <phoneticPr fontId="23" type="noConversion"/>
  </si>
  <si>
    <t>新增建设用地土地有偿使用费收入</t>
    <phoneticPr fontId="2" type="noConversion"/>
  </si>
  <si>
    <t>交通运输支出</t>
  </si>
  <si>
    <t xml:space="preserve">  港口建设费及对应专项债务收入安排的支出</t>
    <phoneticPr fontId="2" type="noConversion"/>
  </si>
  <si>
    <t>收入</t>
    <phoneticPr fontId="2" type="noConversion"/>
  </si>
  <si>
    <t>支出</t>
    <phoneticPr fontId="2" type="noConversion"/>
  </si>
  <si>
    <t>2017年预算支出</t>
    <phoneticPr fontId="2" type="noConversion"/>
  </si>
  <si>
    <t>小计</t>
    <phoneticPr fontId="2" type="noConversion"/>
  </si>
  <si>
    <t>本级</t>
    <phoneticPr fontId="2" type="noConversion"/>
  </si>
  <si>
    <t>国家电影事业发展专项资金收入</t>
    <phoneticPr fontId="2" type="noConversion"/>
  </si>
  <si>
    <t>大中型水库移民后期扶持基金收入</t>
    <phoneticPr fontId="2" type="noConversion"/>
  </si>
  <si>
    <t>小型水库移民扶助基金收入</t>
    <phoneticPr fontId="2" type="noConversion"/>
  </si>
  <si>
    <t>大中型水库库区基金收入</t>
    <phoneticPr fontId="2" type="noConversion"/>
  </si>
  <si>
    <t>港口建设费收入</t>
    <phoneticPr fontId="2" type="noConversion"/>
  </si>
  <si>
    <t>彩票发行销售机构业务费收入</t>
    <phoneticPr fontId="2" type="noConversion"/>
  </si>
  <si>
    <t>福彩</t>
    <phoneticPr fontId="2" type="noConversion"/>
  </si>
  <si>
    <t>体彩</t>
    <phoneticPr fontId="2" type="noConversion"/>
  </si>
  <si>
    <t xml:space="preserve">    其他国家电影事业发展专项资金支出</t>
    <phoneticPr fontId="2" type="noConversion"/>
  </si>
  <si>
    <t xml:space="preserve">  缴纳新增建设用地土地有偿使用费</t>
    <phoneticPr fontId="21" type="noConversion"/>
  </si>
  <si>
    <t xml:space="preserve">    资助城市影院</t>
    <phoneticPr fontId="2" type="noConversion"/>
  </si>
  <si>
    <t>债务发行费用支出</t>
    <phoneticPr fontId="2" type="noConversion"/>
  </si>
  <si>
    <t xml:space="preserve">  地方政府专项债务发行费用支出</t>
    <phoneticPr fontId="2" type="noConversion"/>
  </si>
  <si>
    <t xml:space="preserve">     国有土地使用权出让金债务发行费用支出</t>
    <phoneticPr fontId="2" type="noConversion"/>
  </si>
  <si>
    <t xml:space="preserve">    2082201 移民补助  </t>
    <phoneticPr fontId="2" type="noConversion"/>
  </si>
  <si>
    <t xml:space="preserve">    2082202 基础设施建设和经济发展</t>
  </si>
  <si>
    <t xml:space="preserve">    2082299 其他大中型水库移民后期扶持基金支出  </t>
    <phoneticPr fontId="2" type="noConversion"/>
  </si>
  <si>
    <t xml:space="preserve">    2082302 基础设施建设和经济发展</t>
  </si>
  <si>
    <t xml:space="preserve">    2082399 其他小型水库移民扶助基金支出</t>
  </si>
  <si>
    <t xml:space="preserve">    2121202 基本农田建设和保护支出</t>
  </si>
  <si>
    <t xml:space="preserve">    2121203 土地整理支出</t>
  </si>
  <si>
    <t xml:space="preserve">    2296002 用于社会福利的彩票公益金支出</t>
  </si>
  <si>
    <t xml:space="preserve">    2296004 用于教育事业的彩票公益金支出</t>
  </si>
  <si>
    <t xml:space="preserve">    2296006 用于残疾人事业的彩票公益金支出</t>
  </si>
  <si>
    <t xml:space="preserve">    2296099 用于其他社会公益事业的彩票公益金支出</t>
  </si>
  <si>
    <t xml:space="preserve">    污水处理设施建设和运营</t>
    <phoneticPr fontId="2" type="noConversion"/>
  </si>
  <si>
    <t xml:space="preserve">    代征手续费</t>
    <phoneticPr fontId="2" type="noConversion"/>
  </si>
  <si>
    <t xml:space="preserve">    其他污水处理费安排的支出</t>
    <phoneticPr fontId="2" type="noConversion"/>
  </si>
  <si>
    <t>上级</t>
    <phoneticPr fontId="2" type="noConversion"/>
  </si>
  <si>
    <t>基金收支结余辅助表(全市）</t>
    <phoneticPr fontId="2" type="noConversion"/>
  </si>
  <si>
    <t>单位：万元</t>
    <phoneticPr fontId="2" type="noConversion"/>
  </si>
  <si>
    <r>
      <t>结余结转(未计超</t>
    </r>
    <r>
      <rPr>
        <b/>
        <sz val="11"/>
        <rFont val="宋体"/>
        <family val="3"/>
        <charset val="134"/>
      </rPr>
      <t>30%部分调出）</t>
    </r>
    <phoneticPr fontId="2" type="noConversion"/>
  </si>
  <si>
    <t>超当年收入30%部分调出</t>
    <phoneticPr fontId="2" type="noConversion"/>
  </si>
  <si>
    <t>本级结转17年</t>
    <phoneticPr fontId="2" type="noConversion"/>
  </si>
  <si>
    <t>上年结转</t>
    <phoneticPr fontId="2" type="noConversion"/>
  </si>
  <si>
    <r>
      <t>2</t>
    </r>
    <r>
      <rPr>
        <b/>
        <sz val="11"/>
        <rFont val="宋体"/>
        <family val="3"/>
        <charset val="134"/>
      </rPr>
      <t>016调出（不含超30%调出）</t>
    </r>
    <phoneticPr fontId="2" type="noConversion"/>
  </si>
  <si>
    <t>2016专项债务本息</t>
    <phoneticPr fontId="2" type="noConversion"/>
  </si>
  <si>
    <t>103014801</t>
    <phoneticPr fontId="2" type="noConversion"/>
  </si>
  <si>
    <t xml:space="preserve">  缴纳新增建设用地土地有偿使用费</t>
    <phoneticPr fontId="2" type="noConversion"/>
  </si>
  <si>
    <t>2017年收入</t>
    <phoneticPr fontId="2" type="noConversion"/>
  </si>
  <si>
    <t>基金收支结余辅助表(市本级）</t>
    <phoneticPr fontId="2" type="noConversion"/>
  </si>
  <si>
    <t>单位：万元</t>
    <phoneticPr fontId="23" type="noConversion"/>
  </si>
  <si>
    <t>比上年实绩增(减)%</t>
    <phoneticPr fontId="30" type="noConversion"/>
  </si>
  <si>
    <r>
      <t>201</t>
    </r>
    <r>
      <rPr>
        <b/>
        <sz val="11.5"/>
        <rFont val="宋体"/>
        <family val="3"/>
        <charset val="134"/>
      </rPr>
      <t>7</t>
    </r>
    <r>
      <rPr>
        <b/>
        <sz val="11.5"/>
        <rFont val="宋体"/>
        <family val="3"/>
        <charset val="134"/>
      </rPr>
      <t>年实绩</t>
    </r>
    <phoneticPr fontId="2" type="noConversion"/>
  </si>
  <si>
    <t>2018年预算</t>
    <phoneticPr fontId="2" type="noConversion"/>
  </si>
  <si>
    <t>2017年实绩</t>
    <phoneticPr fontId="2" type="noConversion"/>
  </si>
  <si>
    <t>2018年预算</t>
    <phoneticPr fontId="2" type="noConversion"/>
  </si>
  <si>
    <r>
      <t>201</t>
    </r>
    <r>
      <rPr>
        <b/>
        <sz val="11"/>
        <rFont val="宋体"/>
        <family val="3"/>
        <charset val="134"/>
      </rPr>
      <t>7</t>
    </r>
    <r>
      <rPr>
        <b/>
        <sz val="11"/>
        <rFont val="宋体"/>
        <family val="3"/>
        <charset val="134"/>
      </rPr>
      <t>年实绩</t>
    </r>
    <phoneticPr fontId="2" type="noConversion"/>
  </si>
  <si>
    <r>
      <t>201</t>
    </r>
    <r>
      <rPr>
        <b/>
        <sz val="11"/>
        <rFont val="宋体"/>
        <family val="3"/>
        <charset val="134"/>
      </rPr>
      <t>8</t>
    </r>
    <r>
      <rPr>
        <b/>
        <sz val="11"/>
        <rFont val="宋体"/>
        <family val="3"/>
        <charset val="134"/>
      </rPr>
      <t>年预算</t>
    </r>
    <phoneticPr fontId="2" type="noConversion"/>
  </si>
  <si>
    <t xml:space="preserve">    基础设施建设和经济发展</t>
  </si>
  <si>
    <t>彩票发行机构和彩票销售机构的业务费用</t>
  </si>
  <si>
    <t>彩票发行机构和彩票销售机构的业务费用</t>
    <phoneticPr fontId="23" type="noConversion"/>
  </si>
  <si>
    <t>2017年实绩</t>
    <phoneticPr fontId="2" type="noConversion"/>
  </si>
  <si>
    <r>
      <t>201</t>
    </r>
    <r>
      <rPr>
        <b/>
        <sz val="11"/>
        <rFont val="宋体"/>
        <family val="3"/>
        <charset val="134"/>
      </rPr>
      <t>8</t>
    </r>
    <r>
      <rPr>
        <b/>
        <sz val="11"/>
        <rFont val="宋体"/>
        <family val="3"/>
        <charset val="134"/>
      </rPr>
      <t>年预算</t>
    </r>
    <phoneticPr fontId="2" type="noConversion"/>
  </si>
  <si>
    <t>新型墙体材料专项基金收入</t>
  </si>
  <si>
    <t>城市公用事业附加收入</t>
  </si>
  <si>
    <r>
      <t>注：根据《财政部关于取消 调整部分政府性基金有关政策的通知》（</t>
    </r>
    <r>
      <rPr>
        <b/>
        <sz val="12"/>
        <rFont val="宋体"/>
        <family val="3"/>
        <charset val="134"/>
      </rPr>
      <t>财税[</t>
    </r>
    <r>
      <rPr>
        <b/>
        <sz val="12"/>
        <rFont val="宋体"/>
        <family val="3"/>
        <charset val="134"/>
      </rPr>
      <t>2017]18号）文件规定，从2017年4月1日开始取消城市公用事业附加和新型墙体材料专项基金</t>
    </r>
    <phoneticPr fontId="2" type="noConversion"/>
  </si>
  <si>
    <t xml:space="preserve">  城市公用事业附加及对应专项债务收入安排的支出</t>
    <phoneticPr fontId="33" type="noConversion"/>
  </si>
  <si>
    <t xml:space="preserve">    城市公共设施</t>
    <phoneticPr fontId="33" type="noConversion"/>
  </si>
  <si>
    <t xml:space="preserve">    城市环境卫生</t>
    <phoneticPr fontId="33" type="noConversion"/>
  </si>
  <si>
    <t xml:space="preserve">    其他城市公用事业附加安排的支出</t>
    <phoneticPr fontId="33" type="noConversion"/>
  </si>
  <si>
    <t xml:space="preserve">  港口建设费及对应专项债务收入安排的支出</t>
  </si>
  <si>
    <t xml:space="preserve">    其他港口建设费安排的支出</t>
  </si>
  <si>
    <t xml:space="preserve">  车辆通行费及对应专项债务收入安排的支出</t>
  </si>
  <si>
    <t xml:space="preserve">    其他车辆通行费安排的支出</t>
  </si>
  <si>
    <r>
      <t xml:space="preserve">    </t>
    </r>
    <r>
      <rPr>
        <sz val="11.5"/>
        <rFont val="宋体"/>
        <family val="3"/>
        <charset val="134"/>
      </rPr>
      <t>移民补助</t>
    </r>
    <phoneticPr fontId="2" type="noConversion"/>
  </si>
  <si>
    <r>
      <t xml:space="preserve"> </t>
    </r>
    <r>
      <rPr>
        <sz val="12"/>
        <rFont val="宋体"/>
        <family val="3"/>
        <charset val="134"/>
      </rPr>
      <t xml:space="preserve"> 其他土地出让收入</t>
    </r>
    <phoneticPr fontId="21" type="noConversion"/>
  </si>
  <si>
    <r>
      <t xml:space="preserve"> </t>
    </r>
    <r>
      <rPr>
        <sz val="11.5"/>
        <rFont val="宋体"/>
        <family val="3"/>
        <charset val="134"/>
      </rPr>
      <t xml:space="preserve"> 城市公用事业附加及对应专项债务安排的支出</t>
    </r>
    <phoneticPr fontId="2" type="noConversion"/>
  </si>
  <si>
    <t>附表4：</t>
    <phoneticPr fontId="2" type="noConversion"/>
  </si>
  <si>
    <r>
      <t>附件</t>
    </r>
    <r>
      <rPr>
        <sz val="12"/>
        <rFont val="宋体"/>
        <family val="3"/>
        <charset val="134"/>
      </rPr>
      <t>4-1：</t>
    </r>
    <phoneticPr fontId="23" type="noConversion"/>
  </si>
  <si>
    <r>
      <t>附件</t>
    </r>
    <r>
      <rPr>
        <sz val="12"/>
        <rFont val="宋体"/>
        <family val="3"/>
        <charset val="134"/>
      </rPr>
      <t>4-2：</t>
    </r>
    <phoneticPr fontId="2" type="noConversion"/>
  </si>
  <si>
    <r>
      <t>附件</t>
    </r>
    <r>
      <rPr>
        <sz val="12"/>
        <rFont val="宋体"/>
        <family val="3"/>
        <charset val="134"/>
      </rPr>
      <t>4-3：</t>
    </r>
    <phoneticPr fontId="2" type="noConversion"/>
  </si>
  <si>
    <t>龙口镇2018年政府性基金收支预算表</t>
    <phoneticPr fontId="2" type="noConversion"/>
  </si>
  <si>
    <t>龙口镇2018年政府性基金预算收支表</t>
    <phoneticPr fontId="2" type="noConversion"/>
  </si>
  <si>
    <t>龙口镇2018年政府性基金预算收入表</t>
    <phoneticPr fontId="2" type="noConversion"/>
  </si>
  <si>
    <t>龙口镇2018年政府性基金预算支出表</t>
    <phoneticPr fontId="2" type="noConversion"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</si>
</sst>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0_ "/>
    <numFmt numFmtId="178" formatCode="0.00_ "/>
  </numFmts>
  <fonts count="46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b/>
      <sz val="20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20"/>
      <name val="黑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1.5"/>
      <name val="宋体"/>
      <family val="3"/>
      <charset val="134"/>
    </font>
    <font>
      <b/>
      <sz val="11.5"/>
      <name val="Times New Roman"/>
      <family val="1"/>
    </font>
    <font>
      <sz val="11.5"/>
      <name val="宋体"/>
      <family val="3"/>
      <charset val="134"/>
    </font>
    <font>
      <b/>
      <sz val="11.5"/>
      <name val="黑体"/>
      <family val="3"/>
      <charset val="134"/>
    </font>
    <font>
      <sz val="11.5"/>
      <name val="宋体"/>
      <family val="3"/>
      <charset val="134"/>
    </font>
    <font>
      <b/>
      <sz val="11.5"/>
      <name val="宋体"/>
      <family val="3"/>
      <charset val="134"/>
    </font>
    <font>
      <sz val="9"/>
      <name val="宋体"/>
      <family val="3"/>
      <charset val="134"/>
    </font>
    <font>
      <sz val="11.5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6"/>
      <name val="宋体"/>
      <family val="3"/>
      <charset val="134"/>
    </font>
    <font>
      <sz val="9"/>
      <color indexed="81"/>
      <name val="Tahoma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1.5"/>
      <name val="宋体"/>
      <family val="3"/>
      <charset val="134"/>
    </font>
    <font>
      <sz val="12"/>
      <name val="宋体"/>
      <family val="3"/>
      <charset val="134"/>
    </font>
    <font>
      <b/>
      <sz val="11.5"/>
      <name val="宋体"/>
      <family val="3"/>
      <charset val="134"/>
    </font>
    <font>
      <b/>
      <sz val="12"/>
      <name val="宋体"/>
      <family val="3"/>
      <charset val="134"/>
    </font>
    <font>
      <b/>
      <sz val="11.5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b/>
      <sz val="11.5"/>
      <name val="宋体"/>
      <family val="3"/>
      <charset val="134"/>
      <scheme val="minor"/>
    </font>
    <font>
      <b/>
      <sz val="11.5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>
      <alignment vertical="center"/>
    </xf>
  </cellStyleXfs>
  <cellXfs count="157">
    <xf numFmtId="0" fontId="0" fillId="0" borderId="0" xfId="0"/>
    <xf numFmtId="0" fontId="0" fillId="0" borderId="0" xfId="0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right" vertical="center"/>
    </xf>
    <xf numFmtId="0" fontId="0" fillId="0" borderId="0" xfId="0" applyFill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10" fontId="0" fillId="0" borderId="0" xfId="1" applyNumberFormat="1" applyFont="1" applyFill="1" applyAlignment="1">
      <alignment vertical="center"/>
    </xf>
    <xf numFmtId="10" fontId="13" fillId="0" borderId="0" xfId="1" applyNumberFormat="1" applyFont="1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42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0" fontId="15" fillId="0" borderId="2" xfId="1" applyNumberFormat="1" applyFont="1" applyFill="1" applyBorder="1" applyAlignment="1">
      <alignment horizontal="center" vertical="center" wrapText="1"/>
    </xf>
    <xf numFmtId="176" fontId="15" fillId="0" borderId="1" xfId="1" applyNumberFormat="1" applyFont="1" applyFill="1" applyBorder="1" applyAlignment="1">
      <alignment vertical="center" wrapText="1"/>
    </xf>
    <xf numFmtId="41" fontId="17" fillId="0" borderId="1" xfId="2" applyNumberFormat="1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41" fontId="17" fillId="0" borderId="1" xfId="2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41" fontId="11" fillId="0" borderId="1" xfId="2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 wrapText="1"/>
    </xf>
    <xf numFmtId="41" fontId="42" fillId="0" borderId="1" xfId="2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41" fontId="13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3" fillId="2" borderId="1" xfId="0" applyFont="1" applyFill="1" applyBorder="1" applyAlignment="1">
      <alignment vertical="center"/>
    </xf>
    <xf numFmtId="41" fontId="13" fillId="0" borderId="1" xfId="2" applyNumberFormat="1" applyFont="1" applyFill="1" applyBorder="1" applyAlignment="1">
      <alignment horizontal="center" vertical="center" wrapText="1"/>
    </xf>
    <xf numFmtId="41" fontId="11" fillId="0" borderId="1" xfId="0" applyNumberFormat="1" applyFont="1" applyBorder="1" applyAlignment="1">
      <alignment vertical="center"/>
    </xf>
    <xf numFmtId="41" fontId="11" fillId="2" borderId="1" xfId="2" applyNumberFormat="1" applyFont="1" applyFill="1" applyBorder="1" applyAlignment="1">
      <alignment horizontal="center" vertical="center" wrapText="1"/>
    </xf>
    <xf numFmtId="41" fontId="11" fillId="2" borderId="1" xfId="0" applyNumberFormat="1" applyFont="1" applyFill="1" applyBorder="1" applyAlignment="1">
      <alignment vertical="center"/>
    </xf>
    <xf numFmtId="41" fontId="13" fillId="0" borderId="1" xfId="0" applyNumberFormat="1" applyFont="1" applyFill="1" applyBorder="1" applyAlignment="1">
      <alignment vertical="center"/>
    </xf>
    <xf numFmtId="41" fontId="11" fillId="0" borderId="1" xfId="0" applyNumberFormat="1" applyFont="1" applyFill="1" applyBorder="1" applyAlignment="1">
      <alignment vertical="center"/>
    </xf>
    <xf numFmtId="0" fontId="13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center" vertical="center"/>
    </xf>
    <xf numFmtId="0" fontId="11" fillId="0" borderId="1" xfId="2" applyNumberFormat="1" applyFont="1" applyFill="1" applyBorder="1" applyAlignment="1">
      <alignment horizontal="center" vertical="center" wrapText="1"/>
    </xf>
    <xf numFmtId="0" fontId="13" fillId="0" borderId="1" xfId="2" applyNumberFormat="1" applyFont="1" applyFill="1" applyBorder="1" applyAlignment="1">
      <alignment horizontal="center" vertical="center" wrapText="1"/>
    </xf>
    <xf numFmtId="0" fontId="17" fillId="0" borderId="1" xfId="2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41" fontId="12" fillId="0" borderId="1" xfId="0" applyNumberFormat="1" applyFont="1" applyBorder="1" applyAlignment="1">
      <alignment vertical="center"/>
    </xf>
    <xf numFmtId="0" fontId="11" fillId="0" borderId="0" xfId="0" applyFont="1" applyAlignment="1"/>
    <xf numFmtId="41" fontId="41" fillId="0" borderId="1" xfId="2" applyNumberFormat="1" applyFont="1" applyFill="1" applyBorder="1" applyAlignment="1">
      <alignment vertical="center"/>
    </xf>
    <xf numFmtId="41" fontId="13" fillId="0" borderId="1" xfId="0" applyNumberFormat="1" applyFont="1" applyBorder="1" applyAlignment="1">
      <alignment horizontal="center" vertical="center"/>
    </xf>
    <xf numFmtId="41" fontId="42" fillId="2" borderId="1" xfId="2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29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5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41" fontId="17" fillId="0" borderId="1" xfId="2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10" fontId="0" fillId="0" borderId="0" xfId="0" applyNumberFormat="1" applyFill="1" applyAlignment="1">
      <alignment horizontal="right" vertical="center"/>
    </xf>
    <xf numFmtId="41" fontId="43" fillId="0" borderId="1" xfId="2" applyNumberFormat="1" applyFont="1" applyFill="1" applyBorder="1" applyAlignment="1">
      <alignment vertical="center"/>
    </xf>
    <xf numFmtId="41" fontId="34" fillId="0" borderId="1" xfId="2" applyNumberFormat="1" applyFont="1" applyFill="1" applyBorder="1" applyAlignment="1">
      <alignment horizontal="center" vertical="center" wrapText="1"/>
    </xf>
    <xf numFmtId="41" fontId="34" fillId="0" borderId="1" xfId="2" applyNumberFormat="1" applyFont="1" applyFill="1" applyBorder="1" applyAlignment="1">
      <alignment horizontal="right" vertical="center" wrapText="1"/>
    </xf>
    <xf numFmtId="177" fontId="34" fillId="0" borderId="1" xfId="2" applyNumberFormat="1" applyFont="1" applyFill="1" applyBorder="1" applyAlignment="1">
      <alignment vertical="center" wrapText="1"/>
    </xf>
    <xf numFmtId="41" fontId="34" fillId="0" borderId="1" xfId="2" applyNumberFormat="1" applyFont="1" applyFill="1" applyBorder="1" applyAlignment="1">
      <alignment vertical="center"/>
    </xf>
    <xf numFmtId="43" fontId="34" fillId="0" borderId="1" xfId="2" applyFont="1" applyFill="1" applyBorder="1" applyAlignment="1">
      <alignment vertical="center"/>
    </xf>
    <xf numFmtId="43" fontId="36" fillId="0" borderId="1" xfId="2" applyFont="1" applyFill="1" applyBorder="1" applyAlignment="1">
      <alignment vertical="center"/>
    </xf>
    <xf numFmtId="41" fontId="36" fillId="0" borderId="2" xfId="2" applyNumberFormat="1" applyFont="1" applyFill="1" applyBorder="1" applyAlignment="1">
      <alignment horizontal="center" vertical="center" wrapText="1"/>
    </xf>
    <xf numFmtId="41" fontId="36" fillId="0" borderId="1" xfId="2" applyNumberFormat="1" applyFont="1" applyFill="1" applyBorder="1" applyAlignment="1">
      <alignment horizontal="right" vertical="center" wrapText="1"/>
    </xf>
    <xf numFmtId="177" fontId="36" fillId="0" borderId="1" xfId="2" applyNumberFormat="1" applyFont="1" applyFill="1" applyBorder="1" applyAlignment="1">
      <alignment vertical="center" wrapText="1"/>
    </xf>
    <xf numFmtId="41" fontId="36" fillId="0" borderId="1" xfId="2" applyNumberFormat="1" applyFont="1" applyFill="1" applyBorder="1" applyAlignment="1">
      <alignment horizontal="center" vertical="center" wrapText="1"/>
    </xf>
    <xf numFmtId="41" fontId="36" fillId="0" borderId="1" xfId="2" applyNumberFormat="1" applyFont="1" applyFill="1" applyBorder="1" applyAlignment="1">
      <alignment vertical="center"/>
    </xf>
    <xf numFmtId="41" fontId="44" fillId="0" borderId="1" xfId="2" applyNumberFormat="1" applyFont="1" applyFill="1" applyBorder="1" applyAlignment="1">
      <alignment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vertical="center"/>
    </xf>
    <xf numFmtId="43" fontId="38" fillId="0" borderId="1" xfId="2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1" fontId="35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178" fontId="0" fillId="0" borderId="1" xfId="0" applyNumberFormat="1" applyFill="1" applyBorder="1" applyAlignment="1">
      <alignment vertical="center" wrapText="1"/>
    </xf>
    <xf numFmtId="0" fontId="35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41" fontId="37" fillId="0" borderId="1" xfId="0" applyNumberFormat="1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7" fillId="0" borderId="0" xfId="0" applyFont="1" applyFill="1"/>
    <xf numFmtId="0" fontId="37" fillId="0" borderId="1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0" fontId="34" fillId="0" borderId="0" xfId="1" applyNumberFormat="1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36" fillId="0" borderId="3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36" fillId="0" borderId="3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vertical="center"/>
    </xf>
    <xf numFmtId="0" fontId="3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0" fontId="42" fillId="0" borderId="1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177" fontId="44" fillId="0" borderId="1" xfId="2" applyNumberFormat="1" applyFont="1" applyFill="1" applyBorder="1" applyAlignment="1">
      <alignment vertical="center" wrapText="1"/>
    </xf>
    <xf numFmtId="0" fontId="42" fillId="0" borderId="0" xfId="0" applyFont="1" applyFill="1" applyAlignment="1">
      <alignment vertical="center"/>
    </xf>
    <xf numFmtId="177" fontId="43" fillId="0" borderId="1" xfId="2" applyNumberFormat="1" applyFont="1" applyFill="1" applyBorder="1" applyAlignment="1">
      <alignment vertical="center" wrapText="1"/>
    </xf>
    <xf numFmtId="0" fontId="41" fillId="0" borderId="0" xfId="0" applyFont="1" applyFill="1" applyAlignment="1">
      <alignment vertical="center"/>
    </xf>
    <xf numFmtId="0" fontId="43" fillId="0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41" fontId="43" fillId="0" borderId="1" xfId="3" applyNumberFormat="1" applyFont="1" applyBorder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left" vertical="center" wrapText="1"/>
    </xf>
    <xf numFmtId="0" fontId="32" fillId="0" borderId="0" xfId="0" applyFont="1" applyFill="1" applyAlignment="1">
      <alignment horizontal="left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</cellXfs>
  <cellStyles count="4">
    <cellStyle name="百分比" xfId="1" builtinId="5"/>
    <cellStyle name="常规" xfId="0" builtinId="0"/>
    <cellStyle name="千位分隔" xfId="2" builtinId="3"/>
    <cellStyle name="千位分隔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J20"/>
  <sheetViews>
    <sheetView tabSelected="1" workbookViewId="0">
      <selection activeCell="E13" sqref="E13"/>
    </sheetView>
  </sheetViews>
  <sheetFormatPr defaultRowHeight="14.25"/>
  <cols>
    <col min="1" max="9" width="8.75" style="1" customWidth="1"/>
    <col min="10" max="10" width="12.125" style="1" customWidth="1"/>
    <col min="11" max="16384" width="9" style="1"/>
  </cols>
  <sheetData>
    <row r="1" spans="1:10" ht="21.75" customHeight="1">
      <c r="A1" s="21" t="s">
        <v>160</v>
      </c>
      <c r="B1" s="130"/>
      <c r="C1" s="130"/>
      <c r="D1" s="3"/>
      <c r="E1" s="2"/>
      <c r="F1" s="2"/>
    </row>
    <row r="2" spans="1:10" ht="23.45" customHeight="1">
      <c r="B2" s="130"/>
      <c r="C2" s="130"/>
      <c r="D2" s="3"/>
    </row>
    <row r="3" spans="1:10" ht="23.45" customHeight="1">
      <c r="A3" s="4"/>
      <c r="B3" s="4"/>
      <c r="C3" s="4"/>
    </row>
    <row r="4" spans="1:10" ht="23.45" customHeight="1">
      <c r="A4" s="4"/>
      <c r="B4" s="4"/>
      <c r="C4" s="4"/>
    </row>
    <row r="5" spans="1:10" ht="23.45" customHeight="1">
      <c r="A5" s="4"/>
      <c r="B5" s="4"/>
      <c r="C5" s="4"/>
    </row>
    <row r="6" spans="1:10" ht="66" customHeight="1">
      <c r="A6" s="131" t="s">
        <v>164</v>
      </c>
      <c r="B6" s="131"/>
      <c r="C6" s="131"/>
      <c r="D6" s="131"/>
      <c r="E6" s="131"/>
      <c r="F6" s="131"/>
      <c r="G6" s="131"/>
      <c r="H6" s="131"/>
      <c r="I6" s="131"/>
      <c r="J6" s="131"/>
    </row>
    <row r="8" spans="1:10" ht="25.5">
      <c r="A8" s="132"/>
      <c r="B8" s="132"/>
      <c r="C8" s="132"/>
      <c r="D8" s="132"/>
      <c r="E8" s="132"/>
      <c r="F8" s="132"/>
      <c r="G8" s="132"/>
      <c r="H8" s="132"/>
      <c r="I8" s="132"/>
      <c r="J8" s="132"/>
    </row>
    <row r="9" spans="1:10" ht="18.7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ht="18.7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ht="18.7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8.75">
      <c r="A12" s="5"/>
      <c r="B12" s="5"/>
      <c r="C12" s="63"/>
      <c r="D12" s="5"/>
      <c r="F12" s="5"/>
      <c r="G12" s="6"/>
      <c r="H12" s="6"/>
      <c r="I12" s="6"/>
      <c r="J12" s="5"/>
    </row>
    <row r="13" spans="1:10" ht="24.95" customHeight="1">
      <c r="A13" s="5"/>
      <c r="B13" s="5"/>
      <c r="C13" s="63"/>
      <c r="D13" s="5"/>
      <c r="F13" s="5"/>
      <c r="G13" s="6"/>
      <c r="H13" s="6"/>
      <c r="I13" s="6"/>
      <c r="J13" s="5"/>
    </row>
    <row r="14" spans="1:10" ht="24.95" customHeight="1">
      <c r="A14" s="5"/>
      <c r="B14" s="5"/>
      <c r="C14" s="63"/>
      <c r="D14" s="5"/>
      <c r="F14" s="5"/>
      <c r="G14" s="6"/>
      <c r="H14" s="6"/>
      <c r="I14" s="6"/>
      <c r="J14" s="5"/>
    </row>
    <row r="15" spans="1:10" ht="24.95" customHeight="1">
      <c r="A15" s="5"/>
      <c r="B15" s="5"/>
      <c r="C15" s="63"/>
      <c r="D15" s="5"/>
      <c r="F15" s="5"/>
      <c r="G15" s="6"/>
      <c r="H15" s="6"/>
      <c r="I15" s="6"/>
      <c r="J15" s="5"/>
    </row>
    <row r="16" spans="1:10" ht="18.7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ht="18.7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ht="18.7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ht="18.7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ht="18.75">
      <c r="A20" s="5"/>
      <c r="B20" s="63"/>
      <c r="C20" s="5"/>
      <c r="E20" s="5"/>
      <c r="F20" s="5"/>
      <c r="G20" s="5"/>
      <c r="H20" s="5"/>
      <c r="I20" s="7"/>
    </row>
  </sheetData>
  <mergeCells count="3">
    <mergeCell ref="B1:C2"/>
    <mergeCell ref="A6:J6"/>
    <mergeCell ref="A8:J8"/>
  </mergeCells>
  <phoneticPr fontId="2" type="noConversion"/>
  <printOptions horizontalCentered="1"/>
  <pageMargins left="0" right="0" top="0.86614173228346458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9"/>
  <sheetViews>
    <sheetView zoomScale="80" zoomScaleNormal="80" workbookViewId="0">
      <pane ySplit="5" topLeftCell="A6" activePane="bottomLeft" state="frozen"/>
      <selection pane="bottomLeft" activeCell="M17" sqref="M17"/>
    </sheetView>
  </sheetViews>
  <sheetFormatPr defaultColWidth="8.75" defaultRowHeight="14.25"/>
  <cols>
    <col min="1" max="1" width="8" style="8" customWidth="1"/>
    <col min="2" max="2" width="25.5" style="8" customWidth="1"/>
    <col min="3" max="4" width="13.375" style="8" bestFit="1" customWidth="1"/>
    <col min="5" max="5" width="11.25" style="8" customWidth="1"/>
    <col min="6" max="6" width="9.25" style="8" customWidth="1"/>
    <col min="7" max="7" width="37" style="8" customWidth="1"/>
    <col min="8" max="8" width="12.375" style="8" customWidth="1"/>
    <col min="9" max="9" width="12.75" style="8" customWidth="1"/>
    <col min="10" max="10" width="11.125" style="8" customWidth="1"/>
    <col min="11" max="11" width="8.75" style="8"/>
    <col min="12" max="19" width="9" style="65" customWidth="1"/>
    <col min="20" max="16384" width="8.75" style="8"/>
  </cols>
  <sheetData>
    <row r="1" spans="1:10" ht="18" customHeight="1">
      <c r="A1" s="107" t="s">
        <v>161</v>
      </c>
    </row>
    <row r="2" spans="1:10" ht="28.5" customHeight="1">
      <c r="A2" s="133" t="s">
        <v>165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23.25" customHeight="1">
      <c r="J3" s="8" t="s">
        <v>133</v>
      </c>
    </row>
    <row r="4" spans="1:10" ht="25.5" customHeight="1">
      <c r="A4" s="134" t="s">
        <v>82</v>
      </c>
      <c r="B4" s="134"/>
      <c r="C4" s="134"/>
      <c r="D4" s="134"/>
      <c r="E4" s="134"/>
      <c r="F4" s="134" t="s">
        <v>83</v>
      </c>
      <c r="G4" s="134"/>
      <c r="H4" s="134"/>
      <c r="I4" s="134"/>
      <c r="J4" s="134"/>
    </row>
    <row r="5" spans="1:10" ht="28.5" customHeight="1">
      <c r="A5" s="87" t="s">
        <v>6</v>
      </c>
      <c r="B5" s="87" t="s">
        <v>7</v>
      </c>
      <c r="C5" s="66" t="s">
        <v>135</v>
      </c>
      <c r="D5" s="66" t="s">
        <v>136</v>
      </c>
      <c r="E5" s="67" t="s">
        <v>134</v>
      </c>
      <c r="F5" s="87" t="s">
        <v>6</v>
      </c>
      <c r="G5" s="87" t="s">
        <v>7</v>
      </c>
      <c r="H5" s="69" t="s">
        <v>144</v>
      </c>
      <c r="I5" s="69" t="s">
        <v>145</v>
      </c>
      <c r="J5" s="64" t="s">
        <v>134</v>
      </c>
    </row>
    <row r="6" spans="1:10" ht="28.5" customHeight="1">
      <c r="A6" s="88" t="s">
        <v>2</v>
      </c>
      <c r="B6" s="89"/>
      <c r="C6" s="72">
        <f>龙口镇基金收入!C5</f>
        <v>2740</v>
      </c>
      <c r="D6" s="72">
        <f>龙口镇基金收入!D5</f>
        <v>1650</v>
      </c>
      <c r="E6" s="76">
        <f>(D6/C6-1)*100</f>
        <v>-39.78102189781022</v>
      </c>
      <c r="F6" s="90" t="s">
        <v>5</v>
      </c>
      <c r="G6" s="91"/>
      <c r="H6" s="71">
        <f>龙口镇基金支出!C5</f>
        <v>3106</v>
      </c>
      <c r="I6" s="71">
        <f>龙口镇基金支出!D5</f>
        <v>1650</v>
      </c>
      <c r="J6" s="76">
        <f t="shared" ref="J6:J24" si="0">(I6/H6-1)*100</f>
        <v>-46.877012234385063</v>
      </c>
    </row>
    <row r="7" spans="1:10" ht="28.5" customHeight="1">
      <c r="A7" s="92">
        <v>1030119</v>
      </c>
      <c r="B7" s="93" t="s">
        <v>146</v>
      </c>
      <c r="C7" s="94">
        <f>龙口镇基金收入!C6</f>
        <v>0</v>
      </c>
      <c r="D7" s="94">
        <f>龙口镇基金收入!D6</f>
        <v>0</v>
      </c>
      <c r="E7" s="76">
        <v>0</v>
      </c>
      <c r="F7" s="95">
        <v>207</v>
      </c>
      <c r="G7" s="96" t="s">
        <v>21</v>
      </c>
      <c r="H7" s="71">
        <f>龙口镇基金支出!C6</f>
        <v>0</v>
      </c>
      <c r="I7" s="71">
        <f>龙口镇基金支出!D6</f>
        <v>0</v>
      </c>
      <c r="J7" s="76">
        <v>0</v>
      </c>
    </row>
    <row r="8" spans="1:10" ht="28.5" customHeight="1">
      <c r="A8" s="92">
        <v>1030144</v>
      </c>
      <c r="B8" s="93" t="s">
        <v>147</v>
      </c>
      <c r="C8" s="94">
        <f>龙口镇基金收入!C7</f>
        <v>0</v>
      </c>
      <c r="D8" s="94">
        <f>龙口镇基金收入!D7</f>
        <v>0</v>
      </c>
      <c r="E8" s="76">
        <v>0</v>
      </c>
      <c r="F8" s="95">
        <v>208</v>
      </c>
      <c r="G8" s="96" t="s">
        <v>23</v>
      </c>
      <c r="H8" s="94">
        <f>龙口镇基金支出!C10</f>
        <v>203</v>
      </c>
      <c r="I8" s="94">
        <f>龙口镇基金支出!D10</f>
        <v>0</v>
      </c>
      <c r="J8" s="76">
        <f t="shared" si="0"/>
        <v>-100</v>
      </c>
    </row>
    <row r="9" spans="1:10" ht="28.5" customHeight="1">
      <c r="A9" s="92">
        <v>1030147</v>
      </c>
      <c r="B9" s="97" t="s">
        <v>11</v>
      </c>
      <c r="C9" s="72">
        <f>龙口镇基金收入!C8</f>
        <v>0</v>
      </c>
      <c r="D9" s="72">
        <f>龙口镇基金收入!D8</f>
        <v>0</v>
      </c>
      <c r="E9" s="76">
        <v>0</v>
      </c>
      <c r="F9" s="95">
        <v>212</v>
      </c>
      <c r="G9" s="96" t="s">
        <v>24</v>
      </c>
      <c r="H9" s="94">
        <f>龙口镇基金支出!C19</f>
        <v>2890</v>
      </c>
      <c r="I9" s="94">
        <f>龙口镇基金支出!D19</f>
        <v>1650</v>
      </c>
      <c r="J9" s="76">
        <f t="shared" si="0"/>
        <v>-42.906574394463668</v>
      </c>
    </row>
    <row r="10" spans="1:10" ht="28.5" customHeight="1">
      <c r="A10" s="92">
        <v>1030148</v>
      </c>
      <c r="B10" s="97" t="s">
        <v>10</v>
      </c>
      <c r="C10" s="72">
        <f>龙口镇基金收入!C9</f>
        <v>2740</v>
      </c>
      <c r="D10" s="68">
        <f>龙口镇基金收入!D9</f>
        <v>1200</v>
      </c>
      <c r="E10" s="76">
        <f t="shared" ref="E10:E24" si="1">(D10/C10-1)*100</f>
        <v>-56.20437956204379</v>
      </c>
      <c r="F10" s="95">
        <v>21208</v>
      </c>
      <c r="G10" s="96" t="s">
        <v>32</v>
      </c>
      <c r="H10" s="94">
        <f>龙口镇基金支出!C20</f>
        <v>2775</v>
      </c>
      <c r="I10" s="94">
        <f>龙口镇基金支出!D20</f>
        <v>1200</v>
      </c>
      <c r="J10" s="76">
        <f t="shared" si="0"/>
        <v>-56.756756756756758</v>
      </c>
    </row>
    <row r="11" spans="1:10" ht="28.5" customHeight="1">
      <c r="A11" s="92">
        <v>1030155</v>
      </c>
      <c r="B11" s="97" t="s">
        <v>14</v>
      </c>
      <c r="C11" s="72">
        <f>龙口镇基金收入!C15</f>
        <v>0</v>
      </c>
      <c r="D11" s="72">
        <f>龙口镇基金收入!D15</f>
        <v>0</v>
      </c>
      <c r="E11" s="76">
        <v>0</v>
      </c>
      <c r="F11" s="95">
        <v>21209</v>
      </c>
      <c r="G11" s="96" t="s">
        <v>159</v>
      </c>
      <c r="H11" s="94">
        <f>龙口镇基金支出!C28</f>
        <v>0</v>
      </c>
      <c r="I11" s="94">
        <f>龙口镇基金支出!D28</f>
        <v>0</v>
      </c>
      <c r="J11" s="76">
        <v>0</v>
      </c>
    </row>
    <row r="12" spans="1:10" ht="28.5" customHeight="1">
      <c r="A12" s="92">
        <v>1030156</v>
      </c>
      <c r="B12" s="97" t="s">
        <v>12</v>
      </c>
      <c r="C12" s="94">
        <f>龙口镇基金收入!C18</f>
        <v>0</v>
      </c>
      <c r="D12" s="94">
        <f>龙口镇基金收入!D18</f>
        <v>0</v>
      </c>
      <c r="E12" s="76">
        <v>0</v>
      </c>
      <c r="F12" s="95">
        <v>21211</v>
      </c>
      <c r="G12" s="96" t="s">
        <v>43</v>
      </c>
      <c r="H12" s="94">
        <f>龙口镇基金支出!C32</f>
        <v>65</v>
      </c>
      <c r="I12" s="94">
        <f>龙口镇基金支出!D32</f>
        <v>0</v>
      </c>
      <c r="J12" s="76">
        <f t="shared" si="0"/>
        <v>-100</v>
      </c>
    </row>
    <row r="13" spans="1:10" ht="28.5" customHeight="1">
      <c r="A13" s="92">
        <v>1030178</v>
      </c>
      <c r="B13" s="97" t="s">
        <v>13</v>
      </c>
      <c r="C13" s="94">
        <f>龙口镇基金收入!C19</f>
        <v>0</v>
      </c>
      <c r="D13" s="94">
        <f>龙口镇基金收入!D19</f>
        <v>450</v>
      </c>
      <c r="E13" s="76">
        <v>0</v>
      </c>
      <c r="F13" s="95">
        <v>21213</v>
      </c>
      <c r="G13" s="96" t="s">
        <v>45</v>
      </c>
      <c r="H13" s="94">
        <f>龙口镇基金支出!C33</f>
        <v>50</v>
      </c>
      <c r="I13" s="94">
        <f>龙口镇基金支出!D33</f>
        <v>0</v>
      </c>
      <c r="J13" s="76">
        <f t="shared" si="0"/>
        <v>-100</v>
      </c>
    </row>
    <row r="14" spans="1:10" ht="28.5" customHeight="1">
      <c r="A14" s="92">
        <v>1030180</v>
      </c>
      <c r="B14" s="98" t="s">
        <v>143</v>
      </c>
      <c r="C14" s="94">
        <f>龙口镇基金收入!C20</f>
        <v>0</v>
      </c>
      <c r="D14" s="94">
        <f>龙口镇基金收入!D20</f>
        <v>0</v>
      </c>
      <c r="E14" s="76">
        <v>0</v>
      </c>
      <c r="F14" s="95">
        <v>21214</v>
      </c>
      <c r="G14" s="96" t="s">
        <v>47</v>
      </c>
      <c r="H14" s="94">
        <f>龙口镇基金支出!C37</f>
        <v>0</v>
      </c>
      <c r="I14" s="94">
        <f>龙口镇基金支出!D37</f>
        <v>450</v>
      </c>
      <c r="J14" s="76">
        <v>0</v>
      </c>
    </row>
    <row r="15" spans="1:10" ht="21.75" customHeight="1">
      <c r="A15" s="93"/>
      <c r="B15" s="93"/>
      <c r="C15" s="99"/>
      <c r="D15" s="99"/>
      <c r="E15" s="76"/>
      <c r="F15" s="95">
        <v>213</v>
      </c>
      <c r="G15" s="96" t="s">
        <v>25</v>
      </c>
      <c r="H15" s="94">
        <f>龙口镇基金支出!C41</f>
        <v>0</v>
      </c>
      <c r="I15" s="94">
        <f>龙口镇基金支出!D41</f>
        <v>0</v>
      </c>
      <c r="J15" s="76">
        <v>0</v>
      </c>
    </row>
    <row r="16" spans="1:10" ht="21.75" customHeight="1">
      <c r="A16" s="100"/>
      <c r="B16" s="89"/>
      <c r="C16" s="94"/>
      <c r="D16" s="94"/>
      <c r="E16" s="76"/>
      <c r="F16" s="95">
        <v>214</v>
      </c>
      <c r="G16" s="96" t="s">
        <v>85</v>
      </c>
      <c r="H16" s="94">
        <f>龙口镇基金支出!C45</f>
        <v>0</v>
      </c>
      <c r="I16" s="94">
        <f>龙口镇基金支出!D45</f>
        <v>0</v>
      </c>
      <c r="J16" s="76">
        <v>0</v>
      </c>
    </row>
    <row r="17" spans="1:19" ht="21.75" customHeight="1">
      <c r="A17" s="101"/>
      <c r="B17" s="102"/>
      <c r="C17" s="94"/>
      <c r="D17" s="94"/>
      <c r="E17" s="76"/>
      <c r="F17" s="95">
        <v>229</v>
      </c>
      <c r="G17" s="96" t="s">
        <v>51</v>
      </c>
      <c r="H17" s="94">
        <f>龙口镇基金支出!C50</f>
        <v>13</v>
      </c>
      <c r="I17" s="94">
        <f>龙口镇基金支出!D50</f>
        <v>0</v>
      </c>
      <c r="J17" s="76">
        <f t="shared" si="0"/>
        <v>-100</v>
      </c>
    </row>
    <row r="18" spans="1:19" ht="21.75" customHeight="1">
      <c r="A18" s="101"/>
      <c r="B18" s="89"/>
      <c r="C18" s="94"/>
      <c r="D18" s="94"/>
      <c r="E18" s="76"/>
      <c r="F18" s="95">
        <v>232</v>
      </c>
      <c r="G18" s="96" t="s">
        <v>74</v>
      </c>
      <c r="H18" s="94">
        <f>龙口镇基金支出!C60</f>
        <v>0</v>
      </c>
      <c r="I18" s="94">
        <f>龙口镇基金支出!D60</f>
        <v>0</v>
      </c>
      <c r="J18" s="76">
        <v>0</v>
      </c>
    </row>
    <row r="19" spans="1:19" ht="21.75" customHeight="1">
      <c r="A19" s="93"/>
      <c r="B19" s="93"/>
      <c r="C19" s="99"/>
      <c r="D19" s="99"/>
      <c r="E19" s="76"/>
      <c r="F19" s="95">
        <v>233</v>
      </c>
      <c r="G19" s="96" t="s">
        <v>103</v>
      </c>
      <c r="H19" s="94">
        <f>龙口镇基金支出!C63</f>
        <v>0</v>
      </c>
      <c r="I19" s="94">
        <f>龙口镇基金支出!D63</f>
        <v>0</v>
      </c>
      <c r="J19" s="76">
        <v>0</v>
      </c>
    </row>
    <row r="20" spans="1:19" s="104" customFormat="1" ht="21.75" customHeight="1">
      <c r="A20" s="85" t="s">
        <v>64</v>
      </c>
      <c r="B20" s="85"/>
      <c r="C20" s="103">
        <f>龙口镇基金收入!C21</f>
        <v>366</v>
      </c>
      <c r="D20" s="103">
        <f>龙口镇基金收入!D21</f>
        <v>0</v>
      </c>
      <c r="E20" s="86">
        <f>(D20/C20-1)*100</f>
        <v>-100</v>
      </c>
      <c r="F20" s="90" t="s">
        <v>68</v>
      </c>
      <c r="G20" s="91"/>
      <c r="H20" s="103">
        <f>龙口镇基金支出!C66</f>
        <v>0</v>
      </c>
      <c r="I20" s="103">
        <f>龙口镇基金支出!D66</f>
        <v>0</v>
      </c>
      <c r="J20" s="77">
        <v>0</v>
      </c>
      <c r="L20" s="105"/>
      <c r="M20" s="105"/>
      <c r="N20" s="105"/>
      <c r="O20" s="105"/>
      <c r="P20" s="105"/>
      <c r="Q20" s="105"/>
      <c r="R20" s="105"/>
      <c r="S20" s="105"/>
    </row>
    <row r="21" spans="1:19" s="104" customFormat="1" ht="21.75" customHeight="1">
      <c r="A21" s="84" t="s">
        <v>65</v>
      </c>
      <c r="B21" s="84"/>
      <c r="C21" s="103">
        <f>龙口镇基金收入!C24</f>
        <v>0</v>
      </c>
      <c r="D21" s="103">
        <f>龙口镇基金收入!D24</f>
        <v>0</v>
      </c>
      <c r="E21" s="86">
        <v>0</v>
      </c>
      <c r="F21" s="90" t="s">
        <v>70</v>
      </c>
      <c r="G21" s="106"/>
      <c r="H21" s="103">
        <f>龙口镇基金支出!C68</f>
        <v>0</v>
      </c>
      <c r="I21" s="103">
        <f>龙口镇基金支出!D68</f>
        <v>0</v>
      </c>
      <c r="J21" s="77">
        <v>0</v>
      </c>
      <c r="L21" s="105"/>
      <c r="M21" s="105"/>
      <c r="N21" s="105"/>
      <c r="O21" s="105"/>
      <c r="P21" s="105"/>
      <c r="Q21" s="105"/>
      <c r="R21" s="105"/>
      <c r="S21" s="105"/>
    </row>
    <row r="22" spans="1:19" s="104" customFormat="1" ht="24.75" customHeight="1">
      <c r="A22" s="84" t="s">
        <v>19</v>
      </c>
      <c r="B22" s="85"/>
      <c r="C22" s="103">
        <f>龙口镇基金收入!C26</f>
        <v>0</v>
      </c>
      <c r="D22" s="103">
        <f>龙口镇基金收入!D26</f>
        <v>0</v>
      </c>
      <c r="E22" s="86">
        <v>0</v>
      </c>
      <c r="F22" s="90" t="s">
        <v>73</v>
      </c>
      <c r="G22" s="106"/>
      <c r="H22" s="103">
        <f>龙口镇基金支出!C70</f>
        <v>0</v>
      </c>
      <c r="I22" s="103">
        <f>龙口镇基金支出!D70</f>
        <v>0</v>
      </c>
      <c r="J22" s="77">
        <v>0</v>
      </c>
      <c r="L22" s="105"/>
      <c r="M22" s="105"/>
      <c r="N22" s="105"/>
      <c r="O22" s="105"/>
      <c r="P22" s="105"/>
      <c r="Q22" s="105"/>
      <c r="R22" s="105"/>
      <c r="S22" s="105"/>
    </row>
    <row r="23" spans="1:19" s="104" customFormat="1" ht="24.75" customHeight="1">
      <c r="A23" s="106"/>
      <c r="B23" s="106"/>
      <c r="C23" s="106"/>
      <c r="D23" s="106"/>
      <c r="E23" s="106"/>
      <c r="F23" s="90" t="s">
        <v>72</v>
      </c>
      <c r="G23" s="106"/>
      <c r="H23" s="103">
        <f>龙口镇基金支出!C72</f>
        <v>0</v>
      </c>
      <c r="I23" s="103">
        <f>龙口镇基金支出!D72</f>
        <v>0</v>
      </c>
      <c r="J23" s="77">
        <v>0</v>
      </c>
      <c r="L23" s="105"/>
      <c r="M23" s="105"/>
      <c r="N23" s="105"/>
      <c r="O23" s="105"/>
      <c r="P23" s="105"/>
      <c r="Q23" s="105"/>
      <c r="R23" s="105"/>
      <c r="S23" s="105"/>
    </row>
    <row r="24" spans="1:19" s="104" customFormat="1" ht="26.25" customHeight="1">
      <c r="A24" s="135" t="s">
        <v>80</v>
      </c>
      <c r="B24" s="135"/>
      <c r="C24" s="103">
        <f>C6+C20+C21+C22</f>
        <v>3106</v>
      </c>
      <c r="D24" s="103">
        <f>D6+D20+D21+D22</f>
        <v>1650</v>
      </c>
      <c r="E24" s="86">
        <f t="shared" si="1"/>
        <v>-46.877012234385063</v>
      </c>
      <c r="F24" s="135" t="s">
        <v>81</v>
      </c>
      <c r="G24" s="135"/>
      <c r="H24" s="103">
        <f>H6+H22+H23+H20+H21</f>
        <v>3106</v>
      </c>
      <c r="I24" s="103">
        <f>I6+I22+I23+I20+I21</f>
        <v>1650</v>
      </c>
      <c r="J24" s="77">
        <f t="shared" si="0"/>
        <v>-46.877012234385063</v>
      </c>
      <c r="L24" s="105"/>
      <c r="M24" s="105"/>
      <c r="N24" s="105"/>
      <c r="O24" s="105"/>
      <c r="P24" s="105"/>
      <c r="Q24" s="105"/>
      <c r="R24" s="105"/>
      <c r="S24" s="105"/>
    </row>
    <row r="25" spans="1:19" ht="19.899999999999999" customHeight="1"/>
    <row r="26" spans="1:19" ht="19.899999999999999" customHeight="1"/>
    <row r="27" spans="1:19" ht="19.899999999999999" customHeight="1"/>
    <row r="28" spans="1:19" ht="19.899999999999999" customHeight="1"/>
    <row r="29" spans="1:19" ht="19.899999999999999" customHeight="1"/>
  </sheetData>
  <mergeCells count="5">
    <mergeCell ref="A2:J2"/>
    <mergeCell ref="F4:J4"/>
    <mergeCell ref="A4:E4"/>
    <mergeCell ref="A24:B24"/>
    <mergeCell ref="F24:G24"/>
  </mergeCells>
  <phoneticPr fontId="23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84" fitToHeight="0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T5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20" sqref="G20"/>
    </sheetView>
  </sheetViews>
  <sheetFormatPr defaultColWidth="9.125" defaultRowHeight="13.5"/>
  <cols>
    <col min="1" max="1" width="9.125" style="45" customWidth="1"/>
    <col min="2" max="2" width="12.75" style="37" customWidth="1"/>
    <col min="3" max="3" width="9.125" style="37" customWidth="1"/>
    <col min="4" max="5" width="9.125" style="45" customWidth="1"/>
    <col min="6" max="7" width="10.625" style="45" customWidth="1"/>
    <col min="8" max="10" width="9.125" style="45" customWidth="1"/>
    <col min="11" max="11" width="10.5" style="59" customWidth="1"/>
    <col min="12" max="12" width="10.25" style="45" customWidth="1"/>
    <col min="13" max="13" width="9.125" style="45" customWidth="1"/>
    <col min="14" max="14" width="11.875" style="45" customWidth="1"/>
    <col min="15" max="15" width="9.125" style="45" customWidth="1"/>
    <col min="16" max="17" width="10.25" style="45" customWidth="1"/>
    <col min="18" max="19" width="9.125" style="45" customWidth="1"/>
    <col min="20" max="20" width="9.125" style="9" customWidth="1"/>
    <col min="21" max="16384" width="9.125" style="45"/>
  </cols>
  <sheetData>
    <row r="1" spans="1:20" ht="24.6" customHeight="1">
      <c r="A1" s="136" t="s">
        <v>121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20">
      <c r="S2" s="45" t="s">
        <v>122</v>
      </c>
    </row>
    <row r="3" spans="1:20" s="9" customFormat="1" ht="20.45" customHeight="1">
      <c r="A3" s="137" t="s">
        <v>87</v>
      </c>
      <c r="B3" s="137"/>
      <c r="C3" s="137"/>
      <c r="D3" s="137"/>
      <c r="E3" s="137"/>
      <c r="F3" s="137"/>
      <c r="G3" s="137"/>
      <c r="H3" s="137"/>
      <c r="I3" s="137" t="s">
        <v>88</v>
      </c>
      <c r="J3" s="137"/>
      <c r="K3" s="137"/>
      <c r="L3" s="137"/>
      <c r="M3" s="137"/>
      <c r="N3" s="137"/>
      <c r="O3" s="137"/>
      <c r="P3" s="137" t="s">
        <v>123</v>
      </c>
      <c r="Q3" s="137"/>
      <c r="R3" s="137"/>
      <c r="S3" s="138" t="s">
        <v>124</v>
      </c>
      <c r="T3" s="138" t="s">
        <v>125</v>
      </c>
    </row>
    <row r="4" spans="1:20" ht="14.45" customHeight="1">
      <c r="A4" s="144" t="s">
        <v>6</v>
      </c>
      <c r="B4" s="138" t="s">
        <v>7</v>
      </c>
      <c r="C4" s="148" t="s">
        <v>126</v>
      </c>
      <c r="D4" s="148"/>
      <c r="E4" s="148"/>
      <c r="F4" s="149" t="s">
        <v>131</v>
      </c>
      <c r="G4" s="149"/>
      <c r="H4" s="149"/>
      <c r="I4" s="144" t="s">
        <v>6</v>
      </c>
      <c r="J4" s="144" t="s">
        <v>7</v>
      </c>
      <c r="K4" s="141" t="s">
        <v>89</v>
      </c>
      <c r="L4" s="142"/>
      <c r="M4" s="143"/>
      <c r="N4" s="146" t="s">
        <v>127</v>
      </c>
      <c r="O4" s="146" t="s">
        <v>128</v>
      </c>
      <c r="P4" s="137" t="s">
        <v>90</v>
      </c>
      <c r="Q4" s="137" t="s">
        <v>91</v>
      </c>
      <c r="R4" s="137" t="s">
        <v>120</v>
      </c>
      <c r="S4" s="139"/>
      <c r="T4" s="139"/>
    </row>
    <row r="5" spans="1:20" ht="19.149999999999999" customHeight="1">
      <c r="A5" s="145"/>
      <c r="B5" s="140"/>
      <c r="C5" s="46" t="s">
        <v>90</v>
      </c>
      <c r="D5" s="52" t="s">
        <v>91</v>
      </c>
      <c r="E5" s="47" t="s">
        <v>120</v>
      </c>
      <c r="F5" s="47" t="s">
        <v>90</v>
      </c>
      <c r="G5" s="47" t="s">
        <v>91</v>
      </c>
      <c r="H5" s="47" t="s">
        <v>120</v>
      </c>
      <c r="I5" s="145"/>
      <c r="J5" s="145"/>
      <c r="K5" s="14" t="s">
        <v>90</v>
      </c>
      <c r="L5" s="14" t="s">
        <v>91</v>
      </c>
      <c r="M5" s="14" t="s">
        <v>120</v>
      </c>
      <c r="N5" s="147"/>
      <c r="O5" s="147"/>
      <c r="P5" s="137"/>
      <c r="Q5" s="137"/>
      <c r="R5" s="137"/>
      <c r="S5" s="140"/>
      <c r="T5" s="140"/>
    </row>
    <row r="6" spans="1:20" ht="18.600000000000001" customHeight="1">
      <c r="A6" s="24" t="s">
        <v>2</v>
      </c>
      <c r="B6" s="25"/>
      <c r="C6" s="26">
        <f>C7+C8+C12+C16+C20+C30+C31+C32+C35+C36+C38+C40+C43+C44</f>
        <v>14783</v>
      </c>
      <c r="D6" s="26">
        <f>C6-E6</f>
        <v>7601</v>
      </c>
      <c r="E6" s="26">
        <f>E7+E8+E12+E16+E20+E30+E31+E32+E35+E36+E38+E40+E43+E44</f>
        <v>7182</v>
      </c>
      <c r="F6" s="26">
        <f>G6+H6</f>
        <v>3298</v>
      </c>
      <c r="G6" s="26">
        <f>G7+G8+G12+G16+G20+G30+G31+G32+G35+G36+G38+G40+G43+G44</f>
        <v>2850</v>
      </c>
      <c r="H6" s="26">
        <f>H7+H8+H12+H16+H20+H30+H31+H32+H35+H36+H38+H40+H43+H44</f>
        <v>448</v>
      </c>
      <c r="I6" s="27" t="s">
        <v>5</v>
      </c>
      <c r="J6" s="28"/>
      <c r="K6" s="62">
        <f>K7+K8+K11+K19+K37+K39+K41</f>
        <v>12331</v>
      </c>
      <c r="L6" s="29">
        <f>K6-M6</f>
        <v>4701</v>
      </c>
      <c r="M6" s="29">
        <f>M7+M8+M11+M19+M37+M39+M41</f>
        <v>7630</v>
      </c>
      <c r="N6" s="29">
        <f>N7+N8+N11+N19+N37+N39+N41</f>
        <v>51260</v>
      </c>
      <c r="O6" s="62">
        <f>O7+O8+O11+O19+O37+O39+O41</f>
        <v>0</v>
      </c>
      <c r="P6" s="31">
        <f>C6+F6-K6-N6-O6</f>
        <v>-45510</v>
      </c>
      <c r="Q6" s="31">
        <f>Q7+Q8+Q12+Q16+Q20+Q30+Q31+Q32+Q35+Q36+Q37+Q39+Q42+Q43+Q44</f>
        <v>-45510</v>
      </c>
      <c r="R6" s="31">
        <f>R7+R8+R12+R16+R20+R30+R31+R32+R35+R36+R38+R40+R42+R43+R44</f>
        <v>0</v>
      </c>
      <c r="S6" s="29">
        <v>865</v>
      </c>
      <c r="T6" s="31">
        <f>T7+T8+T12+T16+T20+T30+T31+T32+T35+T36+T37+T39+T42+T43+T44</f>
        <v>-45510</v>
      </c>
    </row>
    <row r="7" spans="1:20" ht="40.5">
      <c r="A7" s="32">
        <v>1030119</v>
      </c>
      <c r="B7" s="33" t="s">
        <v>8</v>
      </c>
      <c r="C7" s="26">
        <f>SUM(D7:E7)</f>
        <v>193</v>
      </c>
      <c r="D7" s="26">
        <v>193</v>
      </c>
      <c r="E7" s="53">
        <v>0</v>
      </c>
      <c r="F7" s="26">
        <f t="shared" ref="F7:F50" si="0">G7+H7</f>
        <v>0</v>
      </c>
      <c r="G7" s="26">
        <f>龙口镇基金收入!D8</f>
        <v>0</v>
      </c>
      <c r="H7" s="26"/>
      <c r="I7" s="27">
        <v>215</v>
      </c>
      <c r="J7" s="28" t="s">
        <v>50</v>
      </c>
      <c r="K7" s="40">
        <f>L7+M7</f>
        <v>0</v>
      </c>
      <c r="L7" s="29">
        <v>0</v>
      </c>
      <c r="M7" s="31">
        <f>E7+H7</f>
        <v>0</v>
      </c>
      <c r="N7" s="38">
        <v>1356</v>
      </c>
      <c r="O7" s="30"/>
      <c r="P7" s="31">
        <f t="shared" ref="P7:P50" si="1">C7+F7-K7-N7-O7</f>
        <v>-1163</v>
      </c>
      <c r="Q7" s="31">
        <f>D7+G7-L7-N7-O7</f>
        <v>-1163</v>
      </c>
      <c r="R7" s="31">
        <f>E7+H7-M7</f>
        <v>0</v>
      </c>
      <c r="S7" s="29">
        <f>IF(Q7&gt;G7*0.3,Q7-G7*0.3,0)</f>
        <v>0</v>
      </c>
      <c r="T7" s="31">
        <f t="shared" ref="T7:T50" si="2">Q7-S7</f>
        <v>-1163</v>
      </c>
    </row>
    <row r="8" spans="1:20" ht="40.5">
      <c r="A8" s="34"/>
      <c r="B8" s="33" t="s">
        <v>92</v>
      </c>
      <c r="C8" s="26">
        <v>62</v>
      </c>
      <c r="D8" s="26">
        <v>0</v>
      </c>
      <c r="E8" s="53">
        <v>62</v>
      </c>
      <c r="F8" s="26">
        <f t="shared" si="0"/>
        <v>0</v>
      </c>
      <c r="G8" s="26">
        <f>G9+G10</f>
        <v>0</v>
      </c>
      <c r="H8" s="26">
        <f>H9+H10</f>
        <v>0</v>
      </c>
      <c r="I8" s="27">
        <v>207</v>
      </c>
      <c r="J8" s="28" t="s">
        <v>21</v>
      </c>
      <c r="K8" s="29">
        <f>K9+K10</f>
        <v>62</v>
      </c>
      <c r="L8" s="29">
        <f>K8-M8</f>
        <v>0</v>
      </c>
      <c r="M8" s="29">
        <f>M9+M10</f>
        <v>62</v>
      </c>
      <c r="N8" s="29">
        <f>N9+N10</f>
        <v>0</v>
      </c>
      <c r="O8" s="29">
        <f>O9+O10</f>
        <v>0</v>
      </c>
      <c r="P8" s="31">
        <f t="shared" si="1"/>
        <v>0</v>
      </c>
      <c r="Q8" s="31">
        <f t="shared" ref="Q8:Q50" si="3">D8+G8-L8-N8-O8</f>
        <v>0</v>
      </c>
      <c r="R8" s="31">
        <f t="shared" ref="R8:R50" si="4">E8+H8-M8</f>
        <v>0</v>
      </c>
      <c r="S8" s="29">
        <f t="shared" ref="S8:S50" si="5">IF(Q8&gt;G8*0.3,Q8-G8*0.3,0)</f>
        <v>0</v>
      </c>
      <c r="T8" s="31">
        <f t="shared" si="2"/>
        <v>0</v>
      </c>
    </row>
    <row r="9" spans="1:20" ht="27">
      <c r="A9" s="34"/>
      <c r="B9" s="23" t="s">
        <v>102</v>
      </c>
      <c r="C9" s="26">
        <v>0</v>
      </c>
      <c r="D9" s="26">
        <v>0</v>
      </c>
      <c r="E9" s="53">
        <v>0</v>
      </c>
      <c r="F9" s="26">
        <f t="shared" si="0"/>
        <v>0</v>
      </c>
      <c r="G9" s="26"/>
      <c r="H9" s="26">
        <v>0</v>
      </c>
      <c r="I9" s="22">
        <v>2070702</v>
      </c>
      <c r="J9" s="23" t="s">
        <v>102</v>
      </c>
      <c r="K9" s="40">
        <f>L9+M9</f>
        <v>0</v>
      </c>
      <c r="L9" s="29">
        <f>D9+G9</f>
        <v>0</v>
      </c>
      <c r="M9" s="31">
        <f>E9+H9</f>
        <v>0</v>
      </c>
      <c r="N9" s="30"/>
      <c r="O9" s="30"/>
      <c r="P9" s="31">
        <f t="shared" si="1"/>
        <v>0</v>
      </c>
      <c r="Q9" s="31">
        <f t="shared" si="3"/>
        <v>0</v>
      </c>
      <c r="R9" s="31">
        <f t="shared" si="4"/>
        <v>0</v>
      </c>
      <c r="S9" s="29">
        <f t="shared" si="5"/>
        <v>0</v>
      </c>
      <c r="T9" s="31">
        <f t="shared" si="2"/>
        <v>0</v>
      </c>
    </row>
    <row r="10" spans="1:20" ht="67.5">
      <c r="A10" s="34"/>
      <c r="B10" s="23" t="s">
        <v>100</v>
      </c>
      <c r="C10" s="26">
        <v>62</v>
      </c>
      <c r="D10" s="26">
        <v>0</v>
      </c>
      <c r="E10" s="53">
        <v>62</v>
      </c>
      <c r="F10" s="26">
        <f t="shared" si="0"/>
        <v>0</v>
      </c>
      <c r="G10" s="26"/>
      <c r="H10" s="26">
        <v>0</v>
      </c>
      <c r="I10" s="22">
        <v>2070799</v>
      </c>
      <c r="J10" s="23" t="s">
        <v>100</v>
      </c>
      <c r="K10" s="40">
        <f>L10+M10</f>
        <v>62</v>
      </c>
      <c r="L10" s="29">
        <f>D10+G10</f>
        <v>0</v>
      </c>
      <c r="M10" s="31">
        <f>E10+H10</f>
        <v>62</v>
      </c>
      <c r="N10" s="30"/>
      <c r="O10" s="30"/>
      <c r="P10" s="31">
        <f t="shared" si="1"/>
        <v>0</v>
      </c>
      <c r="Q10" s="31">
        <f t="shared" si="3"/>
        <v>0</v>
      </c>
      <c r="R10" s="31">
        <f t="shared" si="4"/>
        <v>0</v>
      </c>
      <c r="S10" s="29">
        <f t="shared" si="5"/>
        <v>0</v>
      </c>
      <c r="T10" s="31">
        <f t="shared" si="2"/>
        <v>0</v>
      </c>
    </row>
    <row r="11" spans="1:20" ht="40.5">
      <c r="A11" s="34"/>
      <c r="B11" s="25"/>
      <c r="C11" s="26"/>
      <c r="D11" s="26"/>
      <c r="E11" s="53"/>
      <c r="F11" s="26"/>
      <c r="G11" s="26"/>
      <c r="H11" s="26"/>
      <c r="I11" s="27">
        <v>208</v>
      </c>
      <c r="J11" s="28" t="s">
        <v>23</v>
      </c>
      <c r="K11" s="40">
        <f>K12+K16</f>
        <v>894</v>
      </c>
      <c r="L11" s="29">
        <f>K11-M11</f>
        <v>0</v>
      </c>
      <c r="M11" s="31">
        <f>M12+M16</f>
        <v>894</v>
      </c>
      <c r="N11" s="30"/>
      <c r="O11" s="30"/>
      <c r="P11" s="31"/>
      <c r="Q11" s="31"/>
      <c r="R11" s="31"/>
      <c r="S11" s="31">
        <f>S12+S16</f>
        <v>0</v>
      </c>
      <c r="T11" s="31">
        <f t="shared" si="2"/>
        <v>0</v>
      </c>
    </row>
    <row r="12" spans="1:20" ht="54">
      <c r="A12" s="34"/>
      <c r="B12" s="33" t="s">
        <v>93</v>
      </c>
      <c r="C12" s="26">
        <v>549</v>
      </c>
      <c r="D12" s="26">
        <v>0</v>
      </c>
      <c r="E12" s="53">
        <v>549</v>
      </c>
      <c r="F12" s="26">
        <f t="shared" si="0"/>
        <v>308</v>
      </c>
      <c r="G12" s="26">
        <f>G13+G14+G15</f>
        <v>0</v>
      </c>
      <c r="H12" s="26">
        <f>H13+H14+H15</f>
        <v>308</v>
      </c>
      <c r="I12" s="27">
        <v>20822</v>
      </c>
      <c r="J12" s="28" t="s">
        <v>27</v>
      </c>
      <c r="K12" s="40">
        <f>K13+K14+K15</f>
        <v>857</v>
      </c>
      <c r="L12" s="29">
        <f>K12-M12</f>
        <v>0</v>
      </c>
      <c r="M12" s="31">
        <f>M13+M14+M15</f>
        <v>857</v>
      </c>
      <c r="N12" s="31">
        <f>N13+N14+N15</f>
        <v>0</v>
      </c>
      <c r="O12" s="31">
        <f>O13+O14+O15</f>
        <v>0</v>
      </c>
      <c r="P12" s="31">
        <f t="shared" si="1"/>
        <v>0</v>
      </c>
      <c r="Q12" s="31">
        <f t="shared" si="3"/>
        <v>0</v>
      </c>
      <c r="R12" s="31">
        <f t="shared" si="4"/>
        <v>0</v>
      </c>
      <c r="S12" s="29">
        <f t="shared" si="5"/>
        <v>0</v>
      </c>
      <c r="T12" s="31">
        <f t="shared" si="2"/>
        <v>0</v>
      </c>
    </row>
    <row r="13" spans="1:20" ht="40.5">
      <c r="A13" s="34"/>
      <c r="B13" s="25" t="s">
        <v>106</v>
      </c>
      <c r="C13" s="39">
        <v>13</v>
      </c>
      <c r="D13" s="26">
        <v>0</v>
      </c>
      <c r="E13" s="54">
        <v>13</v>
      </c>
      <c r="F13" s="26">
        <f t="shared" si="0"/>
        <v>159</v>
      </c>
      <c r="G13" s="26"/>
      <c r="H13" s="26">
        <v>159</v>
      </c>
      <c r="I13" s="35"/>
      <c r="J13" s="25" t="s">
        <v>106</v>
      </c>
      <c r="K13" s="40">
        <f>L13+M13</f>
        <v>172</v>
      </c>
      <c r="L13" s="29">
        <f t="shared" ref="L13:M15" si="6">D13+G13</f>
        <v>0</v>
      </c>
      <c r="M13" s="31">
        <f t="shared" si="6"/>
        <v>172</v>
      </c>
      <c r="N13" s="30"/>
      <c r="O13" s="30"/>
      <c r="P13" s="31">
        <f t="shared" si="1"/>
        <v>0</v>
      </c>
      <c r="Q13" s="31">
        <f t="shared" si="3"/>
        <v>0</v>
      </c>
      <c r="R13" s="31">
        <f t="shared" si="4"/>
        <v>0</v>
      </c>
      <c r="S13" s="29">
        <f t="shared" si="5"/>
        <v>0</v>
      </c>
      <c r="T13" s="31">
        <f t="shared" si="2"/>
        <v>0</v>
      </c>
    </row>
    <row r="14" spans="1:20" ht="67.5">
      <c r="A14" s="34"/>
      <c r="B14" s="25" t="s">
        <v>107</v>
      </c>
      <c r="C14" s="39">
        <v>530</v>
      </c>
      <c r="D14" s="26">
        <v>0</v>
      </c>
      <c r="E14" s="54">
        <v>530</v>
      </c>
      <c r="F14" s="26">
        <f t="shared" si="0"/>
        <v>149</v>
      </c>
      <c r="G14" s="26"/>
      <c r="H14" s="26">
        <v>149</v>
      </c>
      <c r="I14" s="35"/>
      <c r="J14" s="25" t="s">
        <v>107</v>
      </c>
      <c r="K14" s="40">
        <f>L14+M14</f>
        <v>679</v>
      </c>
      <c r="L14" s="29">
        <f t="shared" si="6"/>
        <v>0</v>
      </c>
      <c r="M14" s="31">
        <f t="shared" si="6"/>
        <v>679</v>
      </c>
      <c r="N14" s="30"/>
      <c r="O14" s="30"/>
      <c r="P14" s="31">
        <f t="shared" si="1"/>
        <v>0</v>
      </c>
      <c r="Q14" s="31">
        <f t="shared" si="3"/>
        <v>0</v>
      </c>
      <c r="R14" s="31">
        <f t="shared" si="4"/>
        <v>0</v>
      </c>
      <c r="S14" s="29">
        <f t="shared" si="5"/>
        <v>0</v>
      </c>
      <c r="T14" s="31">
        <f t="shared" si="2"/>
        <v>0</v>
      </c>
    </row>
    <row r="15" spans="1:20" ht="94.5">
      <c r="A15" s="34"/>
      <c r="B15" s="25" t="s">
        <v>108</v>
      </c>
      <c r="C15" s="39">
        <v>6</v>
      </c>
      <c r="D15" s="26">
        <v>0</v>
      </c>
      <c r="E15" s="54">
        <v>6</v>
      </c>
      <c r="F15" s="26">
        <f t="shared" si="0"/>
        <v>0</v>
      </c>
      <c r="G15" s="26"/>
      <c r="H15" s="26">
        <v>0</v>
      </c>
      <c r="I15" s="35"/>
      <c r="J15" s="25" t="s">
        <v>108</v>
      </c>
      <c r="K15" s="40">
        <f>L15+M15</f>
        <v>6</v>
      </c>
      <c r="L15" s="29">
        <f t="shared" si="6"/>
        <v>0</v>
      </c>
      <c r="M15" s="31">
        <f t="shared" si="6"/>
        <v>6</v>
      </c>
      <c r="N15" s="30"/>
      <c r="O15" s="30"/>
      <c r="P15" s="31">
        <f t="shared" si="1"/>
        <v>0</v>
      </c>
      <c r="Q15" s="31">
        <f t="shared" si="3"/>
        <v>0</v>
      </c>
      <c r="R15" s="31">
        <f t="shared" si="4"/>
        <v>0</v>
      </c>
      <c r="S15" s="29">
        <f t="shared" si="5"/>
        <v>0</v>
      </c>
      <c r="T15" s="31">
        <f t="shared" si="2"/>
        <v>0</v>
      </c>
    </row>
    <row r="16" spans="1:20" ht="94.5">
      <c r="A16" s="34"/>
      <c r="B16" s="33" t="s">
        <v>94</v>
      </c>
      <c r="C16" s="26">
        <v>37</v>
      </c>
      <c r="D16" s="26">
        <v>0</v>
      </c>
      <c r="E16" s="53">
        <v>37</v>
      </c>
      <c r="F16" s="26">
        <f t="shared" si="0"/>
        <v>0</v>
      </c>
      <c r="G16" s="26">
        <f>G17+G18</f>
        <v>0</v>
      </c>
      <c r="H16" s="26">
        <f>H17+H18</f>
        <v>0</v>
      </c>
      <c r="I16" s="27">
        <v>20823</v>
      </c>
      <c r="J16" s="28" t="s">
        <v>30</v>
      </c>
      <c r="K16" s="40">
        <f>K17+K18</f>
        <v>37</v>
      </c>
      <c r="L16" s="29">
        <f>K16-M16</f>
        <v>0</v>
      </c>
      <c r="M16" s="31">
        <f>M17+M18</f>
        <v>37</v>
      </c>
      <c r="N16" s="31">
        <f>N17+N18</f>
        <v>0</v>
      </c>
      <c r="O16" s="31">
        <f>O17+O18</f>
        <v>0</v>
      </c>
      <c r="P16" s="31">
        <f t="shared" si="1"/>
        <v>0</v>
      </c>
      <c r="Q16" s="31">
        <f t="shared" si="3"/>
        <v>0</v>
      </c>
      <c r="R16" s="31">
        <f t="shared" si="4"/>
        <v>0</v>
      </c>
      <c r="S16" s="29">
        <f t="shared" si="5"/>
        <v>0</v>
      </c>
      <c r="T16" s="31">
        <f t="shared" si="2"/>
        <v>0</v>
      </c>
    </row>
    <row r="17" spans="1:20" ht="67.5">
      <c r="A17" s="34"/>
      <c r="B17" s="25" t="s">
        <v>109</v>
      </c>
      <c r="C17" s="26">
        <v>35</v>
      </c>
      <c r="D17" s="26">
        <v>0</v>
      </c>
      <c r="E17" s="54">
        <v>35</v>
      </c>
      <c r="F17" s="26">
        <f t="shared" si="0"/>
        <v>0</v>
      </c>
      <c r="G17" s="26"/>
      <c r="H17" s="26">
        <v>0</v>
      </c>
      <c r="I17" s="35"/>
      <c r="J17" s="25" t="s">
        <v>109</v>
      </c>
      <c r="K17" s="40">
        <f>L17+M17</f>
        <v>35</v>
      </c>
      <c r="L17" s="29">
        <f>D17+G17</f>
        <v>0</v>
      </c>
      <c r="M17" s="31">
        <f>E17+H17</f>
        <v>35</v>
      </c>
      <c r="N17" s="30"/>
      <c r="O17" s="30"/>
      <c r="P17" s="31">
        <f t="shared" si="1"/>
        <v>0</v>
      </c>
      <c r="Q17" s="31">
        <f t="shared" si="3"/>
        <v>0</v>
      </c>
      <c r="R17" s="31">
        <f t="shared" si="4"/>
        <v>0</v>
      </c>
      <c r="S17" s="29">
        <f t="shared" si="5"/>
        <v>0</v>
      </c>
      <c r="T17" s="31">
        <f t="shared" si="2"/>
        <v>0</v>
      </c>
    </row>
    <row r="18" spans="1:20" ht="81">
      <c r="A18" s="34"/>
      <c r="B18" s="25" t="s">
        <v>110</v>
      </c>
      <c r="C18" s="26">
        <v>2</v>
      </c>
      <c r="D18" s="26">
        <v>0</v>
      </c>
      <c r="E18" s="54">
        <v>2</v>
      </c>
      <c r="F18" s="26">
        <f t="shared" si="0"/>
        <v>0</v>
      </c>
      <c r="G18" s="26"/>
      <c r="H18" s="26">
        <v>0</v>
      </c>
      <c r="I18" s="35"/>
      <c r="J18" s="25" t="s">
        <v>110</v>
      </c>
      <c r="K18" s="40">
        <f>L18+M18</f>
        <v>2</v>
      </c>
      <c r="L18" s="29">
        <f>D18+G18</f>
        <v>0</v>
      </c>
      <c r="M18" s="31">
        <f>E18+H18</f>
        <v>2</v>
      </c>
      <c r="N18" s="30"/>
      <c r="O18" s="30"/>
      <c r="P18" s="31">
        <f t="shared" si="1"/>
        <v>0</v>
      </c>
      <c r="Q18" s="31">
        <f t="shared" si="3"/>
        <v>0</v>
      </c>
      <c r="R18" s="31">
        <f t="shared" si="4"/>
        <v>0</v>
      </c>
      <c r="S18" s="29">
        <f t="shared" si="5"/>
        <v>0</v>
      </c>
      <c r="T18" s="31">
        <f t="shared" si="2"/>
        <v>0</v>
      </c>
    </row>
    <row r="19" spans="1:20" ht="27">
      <c r="A19" s="34"/>
      <c r="B19" s="25"/>
      <c r="C19" s="26">
        <v>0</v>
      </c>
      <c r="D19" s="26"/>
      <c r="E19" s="53"/>
      <c r="F19" s="26">
        <f t="shared" si="0"/>
        <v>0</v>
      </c>
      <c r="G19" s="26"/>
      <c r="H19" s="26"/>
      <c r="I19" s="27">
        <v>212</v>
      </c>
      <c r="J19" s="28" t="s">
        <v>24</v>
      </c>
      <c r="K19" s="40">
        <f>K20+K30+K31+K35+K36+K32</f>
        <v>10537</v>
      </c>
      <c r="L19" s="29">
        <f>K19-M19</f>
        <v>4453</v>
      </c>
      <c r="M19" s="31">
        <f>M20+M30+M31+M35+M36+M32</f>
        <v>6084</v>
      </c>
      <c r="N19" s="31">
        <f>N20+N30+N31+N35+N36+N32</f>
        <v>49904</v>
      </c>
      <c r="O19" s="31">
        <f>O20+O30+O31+O35+O36+O32</f>
        <v>0</v>
      </c>
      <c r="P19" s="31"/>
      <c r="Q19" s="31"/>
      <c r="R19" s="31"/>
      <c r="S19" s="31">
        <f>S20+S30+S31+S35+S36+S32</f>
        <v>0</v>
      </c>
      <c r="T19" s="31"/>
    </row>
    <row r="20" spans="1:20" ht="94.5">
      <c r="A20" s="32">
        <v>1030148</v>
      </c>
      <c r="B20" s="33" t="s">
        <v>10</v>
      </c>
      <c r="C20" s="26">
        <f>SUM(D20:E20)</f>
        <v>6757</v>
      </c>
      <c r="D20" s="26">
        <v>6664</v>
      </c>
      <c r="E20" s="53">
        <v>93</v>
      </c>
      <c r="F20" s="26">
        <f>G20+H20</f>
        <v>0</v>
      </c>
      <c r="G20" s="41">
        <f>G21+G22+G23+G24+G25+G26</f>
        <v>0</v>
      </c>
      <c r="H20" s="41">
        <f>H21+H22+H23+H24+H25+H26</f>
        <v>0</v>
      </c>
      <c r="I20" s="35">
        <v>21208</v>
      </c>
      <c r="J20" s="28" t="s">
        <v>32</v>
      </c>
      <c r="K20" s="40">
        <f>L20+M20</f>
        <v>1200</v>
      </c>
      <c r="L20" s="29">
        <f>SUM(L21:L29)</f>
        <v>1107</v>
      </c>
      <c r="M20" s="31">
        <f>SUM(M21:M29)</f>
        <v>93</v>
      </c>
      <c r="N20" s="31">
        <f>5664+16000+18596-1356+11000</f>
        <v>49904</v>
      </c>
      <c r="O20" s="31">
        <f>SUM(O21:O29)</f>
        <v>0</v>
      </c>
      <c r="P20" s="31">
        <f t="shared" si="1"/>
        <v>-44347</v>
      </c>
      <c r="Q20" s="31">
        <f t="shared" si="3"/>
        <v>-44347</v>
      </c>
      <c r="R20" s="31">
        <f t="shared" si="4"/>
        <v>0</v>
      </c>
      <c r="S20" s="29">
        <f>IF(Q20&gt;G20*0.3,Q20-G20*0.3,0)</f>
        <v>0</v>
      </c>
      <c r="T20" s="61">
        <f t="shared" si="2"/>
        <v>-44347</v>
      </c>
    </row>
    <row r="21" spans="1:20" s="21" customFormat="1" ht="40.5">
      <c r="A21" s="48" t="s">
        <v>129</v>
      </c>
      <c r="B21" s="19" t="s">
        <v>77</v>
      </c>
      <c r="C21" s="18">
        <v>9810</v>
      </c>
      <c r="D21" s="26">
        <v>9810</v>
      </c>
      <c r="E21" s="55">
        <v>0</v>
      </c>
      <c r="F21" s="26">
        <f t="shared" si="0"/>
        <v>0</v>
      </c>
      <c r="G21" s="20">
        <f>龙口镇基金收入!D12</f>
        <v>0</v>
      </c>
      <c r="H21" s="17"/>
      <c r="I21" s="22">
        <v>2120801</v>
      </c>
      <c r="J21" s="23" t="s">
        <v>33</v>
      </c>
      <c r="K21" s="40">
        <f t="shared" ref="K21:K29" si="7">L21+M21</f>
        <v>0</v>
      </c>
      <c r="L21" s="60">
        <f>龙口镇基金支出!D21</f>
        <v>0</v>
      </c>
      <c r="M21" s="49"/>
      <c r="N21" s="49"/>
      <c r="O21" s="49"/>
      <c r="P21" s="31"/>
      <c r="Q21" s="31"/>
      <c r="R21" s="31"/>
      <c r="S21" s="29"/>
      <c r="T21" s="31"/>
    </row>
    <row r="22" spans="1:20" s="21" customFormat="1" ht="27">
      <c r="A22" s="48">
        <v>103014802</v>
      </c>
      <c r="B22" s="19" t="s">
        <v>78</v>
      </c>
      <c r="C22" s="18">
        <v>1620</v>
      </c>
      <c r="D22" s="26">
        <v>1620</v>
      </c>
      <c r="E22" s="55">
        <v>0</v>
      </c>
      <c r="F22" s="26">
        <f t="shared" si="0"/>
        <v>0</v>
      </c>
      <c r="G22" s="20">
        <f>龙口镇基金收入!D13</f>
        <v>0</v>
      </c>
      <c r="H22" s="17"/>
      <c r="I22" s="22">
        <v>2120802</v>
      </c>
      <c r="J22" s="23" t="s">
        <v>34</v>
      </c>
      <c r="K22" s="40">
        <f t="shared" si="7"/>
        <v>70</v>
      </c>
      <c r="L22" s="60">
        <f>龙口镇基金支出!D22</f>
        <v>70</v>
      </c>
      <c r="M22" s="49"/>
      <c r="N22" s="49"/>
      <c r="O22" s="49"/>
      <c r="P22" s="31"/>
      <c r="Q22" s="31"/>
      <c r="R22" s="31"/>
      <c r="S22" s="29"/>
      <c r="T22" s="31"/>
    </row>
    <row r="23" spans="1:20" s="21" customFormat="1" ht="27">
      <c r="A23" s="48">
        <v>103014803</v>
      </c>
      <c r="B23" s="19" t="s">
        <v>79</v>
      </c>
      <c r="C23" s="18">
        <v>6370</v>
      </c>
      <c r="D23" s="26">
        <v>6370</v>
      </c>
      <c r="E23" s="55">
        <v>0</v>
      </c>
      <c r="F23" s="26">
        <f t="shared" si="0"/>
        <v>0</v>
      </c>
      <c r="G23" s="20">
        <f>龙口镇基金收入!D14</f>
        <v>0</v>
      </c>
      <c r="H23" s="17"/>
      <c r="I23" s="22">
        <v>2120803</v>
      </c>
      <c r="J23" s="23" t="s">
        <v>35</v>
      </c>
      <c r="K23" s="40">
        <f t="shared" si="7"/>
        <v>691</v>
      </c>
      <c r="L23" s="60">
        <f>龙口镇基金支出!D23</f>
        <v>691</v>
      </c>
      <c r="M23" s="49"/>
      <c r="N23" s="49"/>
      <c r="O23" s="49"/>
      <c r="P23" s="31"/>
      <c r="Q23" s="31"/>
      <c r="R23" s="31"/>
      <c r="S23" s="29"/>
      <c r="T23" s="31"/>
    </row>
    <row r="24" spans="1:20" s="21" customFormat="1" ht="40.5">
      <c r="A24" s="48">
        <v>103014898</v>
      </c>
      <c r="B24" s="25" t="s">
        <v>130</v>
      </c>
      <c r="C24" s="18">
        <v>-9551</v>
      </c>
      <c r="D24" s="26">
        <v>-9551</v>
      </c>
      <c r="E24" s="55">
        <v>0</v>
      </c>
      <c r="F24" s="26">
        <f t="shared" si="0"/>
        <v>0</v>
      </c>
      <c r="G24" s="20">
        <f>龙口镇基金收入!D15</f>
        <v>0</v>
      </c>
      <c r="H24" s="17"/>
      <c r="I24" s="22">
        <v>2120804</v>
      </c>
      <c r="J24" s="23" t="s">
        <v>36</v>
      </c>
      <c r="K24" s="40">
        <f t="shared" si="7"/>
        <v>439</v>
      </c>
      <c r="L24" s="60">
        <f>龙口镇基金支出!D24</f>
        <v>439</v>
      </c>
      <c r="M24" s="49"/>
      <c r="N24" s="49"/>
      <c r="O24" s="49"/>
      <c r="P24" s="31"/>
      <c r="Q24" s="31"/>
      <c r="R24" s="31"/>
      <c r="S24" s="29"/>
      <c r="T24" s="31"/>
    </row>
    <row r="25" spans="1:20" s="21" customFormat="1" ht="40.5">
      <c r="A25" s="48"/>
      <c r="B25" s="25"/>
      <c r="C25" s="18">
        <v>0</v>
      </c>
      <c r="D25" s="26">
        <v>0</v>
      </c>
      <c r="E25" s="55">
        <v>0</v>
      </c>
      <c r="F25" s="26">
        <f t="shared" si="0"/>
        <v>0</v>
      </c>
      <c r="G25" s="20"/>
      <c r="H25" s="17"/>
      <c r="I25" s="22">
        <v>2120805</v>
      </c>
      <c r="J25" s="23" t="s">
        <v>37</v>
      </c>
      <c r="K25" s="40">
        <f t="shared" si="7"/>
        <v>0</v>
      </c>
      <c r="L25" s="60">
        <f>龙口镇基金支出!D25</f>
        <v>0</v>
      </c>
      <c r="M25" s="49"/>
      <c r="N25" s="49"/>
      <c r="O25" s="49"/>
      <c r="P25" s="31"/>
      <c r="Q25" s="31"/>
      <c r="R25" s="31"/>
      <c r="S25" s="29"/>
      <c r="T25" s="31">
        <f t="shared" si="2"/>
        <v>0</v>
      </c>
    </row>
    <row r="26" spans="1:20" s="21" customFormat="1" ht="40.5">
      <c r="A26" s="48"/>
      <c r="B26" s="25"/>
      <c r="C26" s="18">
        <v>-770</v>
      </c>
      <c r="D26" s="26">
        <v>-863</v>
      </c>
      <c r="E26" s="55">
        <v>93</v>
      </c>
      <c r="F26" s="26">
        <f t="shared" si="0"/>
        <v>0</v>
      </c>
      <c r="G26" s="20"/>
      <c r="H26" s="17">
        <v>0</v>
      </c>
      <c r="I26" s="22">
        <v>2120806</v>
      </c>
      <c r="J26" s="23" t="s">
        <v>38</v>
      </c>
      <c r="K26" s="40">
        <f t="shared" si="7"/>
        <v>0</v>
      </c>
      <c r="L26" s="60">
        <f>龙口镇基金支出!D26-M26</f>
        <v>-93</v>
      </c>
      <c r="M26" s="49">
        <v>93</v>
      </c>
      <c r="N26" s="49"/>
      <c r="O26" s="49"/>
      <c r="P26" s="31"/>
      <c r="Q26" s="31"/>
      <c r="R26" s="31"/>
      <c r="S26" s="29"/>
      <c r="T26" s="31"/>
    </row>
    <row r="27" spans="1:20" s="21" customFormat="1" ht="67.5">
      <c r="A27" s="48"/>
      <c r="B27" s="25"/>
      <c r="C27" s="18">
        <v>-5089</v>
      </c>
      <c r="D27" s="26">
        <v>-5089</v>
      </c>
      <c r="E27" s="55">
        <v>0</v>
      </c>
      <c r="F27" s="26">
        <f t="shared" si="0"/>
        <v>0</v>
      </c>
      <c r="G27" s="20"/>
      <c r="H27" s="17"/>
      <c r="I27" s="22">
        <v>2120899</v>
      </c>
      <c r="J27" s="23" t="s">
        <v>39</v>
      </c>
      <c r="K27" s="40">
        <f t="shared" si="7"/>
        <v>0</v>
      </c>
      <c r="L27" s="60">
        <f>龙口镇基金支出!D27</f>
        <v>0</v>
      </c>
      <c r="M27" s="49"/>
      <c r="N27" s="49"/>
      <c r="O27" s="49"/>
      <c r="P27" s="31"/>
      <c r="Q27" s="31"/>
      <c r="R27" s="31"/>
      <c r="S27" s="29"/>
      <c r="T27" s="31"/>
    </row>
    <row r="28" spans="1:20" s="21" customFormat="1" ht="54">
      <c r="A28" s="48"/>
      <c r="B28" s="25"/>
      <c r="C28" s="18">
        <v>-41</v>
      </c>
      <c r="D28" s="26">
        <v>-41</v>
      </c>
      <c r="E28" s="55">
        <v>0</v>
      </c>
      <c r="F28" s="26">
        <f t="shared" si="0"/>
        <v>0</v>
      </c>
      <c r="G28" s="20"/>
      <c r="H28" s="17"/>
      <c r="I28" s="50">
        <v>23204</v>
      </c>
      <c r="J28" s="51" t="s">
        <v>75</v>
      </c>
      <c r="K28" s="40">
        <f t="shared" si="7"/>
        <v>0</v>
      </c>
      <c r="L28" s="60">
        <v>0</v>
      </c>
      <c r="M28" s="49"/>
      <c r="N28" s="49"/>
      <c r="O28" s="58">
        <f>龙口镇基金支出!D62</f>
        <v>0</v>
      </c>
      <c r="P28" s="31"/>
      <c r="Q28" s="31"/>
      <c r="R28" s="31"/>
      <c r="S28" s="29"/>
      <c r="T28" s="31"/>
    </row>
    <row r="29" spans="1:20" s="21" customFormat="1" ht="54">
      <c r="A29" s="48"/>
      <c r="B29" s="25"/>
      <c r="C29" s="18">
        <v>-62</v>
      </c>
      <c r="D29" s="26">
        <v>-62</v>
      </c>
      <c r="E29" s="55">
        <v>0</v>
      </c>
      <c r="F29" s="26">
        <f t="shared" si="0"/>
        <v>0</v>
      </c>
      <c r="G29" s="20"/>
      <c r="H29" s="17"/>
      <c r="I29" s="50">
        <v>23304</v>
      </c>
      <c r="J29" s="51" t="s">
        <v>104</v>
      </c>
      <c r="K29" s="40">
        <f t="shared" si="7"/>
        <v>0</v>
      </c>
      <c r="L29" s="60"/>
      <c r="M29" s="49"/>
      <c r="N29" s="49"/>
      <c r="O29" s="58">
        <f>龙口镇基金支出!D63</f>
        <v>0</v>
      </c>
      <c r="P29" s="31"/>
      <c r="Q29" s="31"/>
      <c r="R29" s="31"/>
      <c r="S29" s="29"/>
      <c r="T29" s="31"/>
    </row>
    <row r="30" spans="1:20" ht="81">
      <c r="A30" s="32">
        <v>1030144</v>
      </c>
      <c r="B30" s="33" t="s">
        <v>9</v>
      </c>
      <c r="C30" s="26">
        <v>12</v>
      </c>
      <c r="D30" s="26">
        <v>12</v>
      </c>
      <c r="E30" s="53">
        <v>0</v>
      </c>
      <c r="F30" s="26">
        <f t="shared" si="0"/>
        <v>1200</v>
      </c>
      <c r="G30" s="26">
        <f>龙口镇基金收入!D9</f>
        <v>1200</v>
      </c>
      <c r="H30" s="26">
        <v>0</v>
      </c>
      <c r="I30" s="35">
        <v>21209</v>
      </c>
      <c r="J30" s="28" t="s">
        <v>40</v>
      </c>
      <c r="K30" s="40">
        <f>L30+M30</f>
        <v>1212</v>
      </c>
      <c r="L30" s="29">
        <f>D30+G30</f>
        <v>1212</v>
      </c>
      <c r="M30" s="29">
        <f>E30+H30</f>
        <v>0</v>
      </c>
      <c r="N30" s="31">
        <v>0</v>
      </c>
      <c r="O30" s="31">
        <v>0</v>
      </c>
      <c r="P30" s="31">
        <f t="shared" si="1"/>
        <v>0</v>
      </c>
      <c r="Q30" s="31">
        <f t="shared" si="3"/>
        <v>0</v>
      </c>
      <c r="R30" s="31">
        <f t="shared" si="4"/>
        <v>0</v>
      </c>
      <c r="S30" s="29">
        <f t="shared" si="5"/>
        <v>0</v>
      </c>
      <c r="T30" s="31">
        <f t="shared" si="2"/>
        <v>0</v>
      </c>
    </row>
    <row r="31" spans="1:20" ht="81">
      <c r="A31" s="32">
        <v>1030147</v>
      </c>
      <c r="B31" s="33" t="s">
        <v>11</v>
      </c>
      <c r="C31" s="26">
        <v>60</v>
      </c>
      <c r="D31" s="26">
        <v>45</v>
      </c>
      <c r="E31" s="53">
        <v>15</v>
      </c>
      <c r="F31" s="26">
        <f t="shared" si="0"/>
        <v>1200</v>
      </c>
      <c r="G31" s="26">
        <f>龙口镇基金收入!D10</f>
        <v>1200</v>
      </c>
      <c r="H31" s="26">
        <v>0</v>
      </c>
      <c r="I31" s="35">
        <v>21211</v>
      </c>
      <c r="J31" s="28" t="s">
        <v>43</v>
      </c>
      <c r="K31" s="40">
        <f>L31+M31</f>
        <v>1260</v>
      </c>
      <c r="L31" s="29">
        <f>D31+G31</f>
        <v>1245</v>
      </c>
      <c r="M31" s="29">
        <f>E31+H31</f>
        <v>15</v>
      </c>
      <c r="N31" s="30"/>
      <c r="O31" s="30"/>
      <c r="P31" s="31">
        <f t="shared" si="1"/>
        <v>0</v>
      </c>
      <c r="Q31" s="31">
        <f t="shared" si="3"/>
        <v>0</v>
      </c>
      <c r="R31" s="31">
        <f t="shared" si="4"/>
        <v>0</v>
      </c>
      <c r="S31" s="29">
        <f t="shared" si="5"/>
        <v>0</v>
      </c>
      <c r="T31" s="31">
        <f t="shared" si="2"/>
        <v>0</v>
      </c>
    </row>
    <row r="32" spans="1:20" ht="94.5">
      <c r="A32" s="32"/>
      <c r="B32" s="33" t="s">
        <v>84</v>
      </c>
      <c r="C32" s="26">
        <v>6237</v>
      </c>
      <c r="D32" s="26">
        <v>261</v>
      </c>
      <c r="E32" s="53">
        <v>5976</v>
      </c>
      <c r="F32" s="26">
        <f t="shared" si="0"/>
        <v>0</v>
      </c>
      <c r="G32" s="26">
        <v>0</v>
      </c>
      <c r="H32" s="26">
        <f>H33+H34</f>
        <v>0</v>
      </c>
      <c r="I32" s="27">
        <v>21212</v>
      </c>
      <c r="J32" s="28" t="s">
        <v>44</v>
      </c>
      <c r="K32" s="40">
        <f>K33+K34</f>
        <v>6237</v>
      </c>
      <c r="L32" s="29">
        <f>K32-M32</f>
        <v>261</v>
      </c>
      <c r="M32" s="40">
        <f>M33+M34</f>
        <v>5976</v>
      </c>
      <c r="N32" s="40">
        <f>N33+N34</f>
        <v>0</v>
      </c>
      <c r="O32" s="40">
        <f>O33+O34</f>
        <v>0</v>
      </c>
      <c r="P32" s="31">
        <f t="shared" si="1"/>
        <v>0</v>
      </c>
      <c r="Q32" s="31">
        <f t="shared" si="3"/>
        <v>0</v>
      </c>
      <c r="R32" s="31">
        <f t="shared" si="4"/>
        <v>0</v>
      </c>
      <c r="S32" s="29">
        <v>0</v>
      </c>
      <c r="T32" s="31">
        <f t="shared" si="2"/>
        <v>0</v>
      </c>
    </row>
    <row r="33" spans="1:20" ht="67.5">
      <c r="A33" s="32"/>
      <c r="B33" s="25" t="s">
        <v>111</v>
      </c>
      <c r="C33" s="26">
        <v>2480</v>
      </c>
      <c r="D33" s="26">
        <v>0</v>
      </c>
      <c r="E33" s="54">
        <v>2480</v>
      </c>
      <c r="F33" s="26">
        <f t="shared" si="0"/>
        <v>0</v>
      </c>
      <c r="G33" s="26"/>
      <c r="H33" s="26">
        <v>0</v>
      </c>
      <c r="I33" s="35"/>
      <c r="J33" s="25" t="s">
        <v>111</v>
      </c>
      <c r="K33" s="40">
        <f>L33+M33</f>
        <v>2480</v>
      </c>
      <c r="L33" s="29">
        <f t="shared" ref="L33:M36" si="8">D33+G33</f>
        <v>0</v>
      </c>
      <c r="M33" s="29">
        <f t="shared" si="8"/>
        <v>2480</v>
      </c>
      <c r="N33" s="30"/>
      <c r="O33" s="30"/>
      <c r="P33" s="31">
        <f t="shared" si="1"/>
        <v>0</v>
      </c>
      <c r="Q33" s="31">
        <f t="shared" si="3"/>
        <v>0</v>
      </c>
      <c r="R33" s="31">
        <f t="shared" si="4"/>
        <v>0</v>
      </c>
      <c r="S33" s="29">
        <f t="shared" si="5"/>
        <v>0</v>
      </c>
      <c r="T33" s="31">
        <f t="shared" si="2"/>
        <v>0</v>
      </c>
    </row>
    <row r="34" spans="1:20" ht="54">
      <c r="A34" s="32"/>
      <c r="B34" s="25" t="s">
        <v>112</v>
      </c>
      <c r="C34" s="39">
        <v>3757</v>
      </c>
      <c r="D34" s="26">
        <v>261</v>
      </c>
      <c r="E34" s="54">
        <v>3496</v>
      </c>
      <c r="F34" s="26">
        <f t="shared" si="0"/>
        <v>0</v>
      </c>
      <c r="G34" s="26"/>
      <c r="H34" s="26">
        <v>0</v>
      </c>
      <c r="I34" s="35"/>
      <c r="J34" s="25" t="s">
        <v>112</v>
      </c>
      <c r="K34" s="40">
        <f>L34+M34</f>
        <v>3757</v>
      </c>
      <c r="L34" s="29">
        <f t="shared" si="8"/>
        <v>261</v>
      </c>
      <c r="M34" s="29">
        <f t="shared" si="8"/>
        <v>3496</v>
      </c>
      <c r="N34" s="30"/>
      <c r="O34" s="30"/>
      <c r="P34" s="31">
        <f t="shared" si="1"/>
        <v>0</v>
      </c>
      <c r="Q34" s="31">
        <f t="shared" si="3"/>
        <v>0</v>
      </c>
      <c r="R34" s="31">
        <f t="shared" si="4"/>
        <v>0</v>
      </c>
      <c r="S34" s="29">
        <v>0</v>
      </c>
      <c r="T34" s="31">
        <f t="shared" si="2"/>
        <v>0</v>
      </c>
    </row>
    <row r="35" spans="1:20" ht="81">
      <c r="A35" s="32">
        <v>1030156</v>
      </c>
      <c r="B35" s="33" t="s">
        <v>12</v>
      </c>
      <c r="C35" s="43">
        <f>SUM(D35:E35)</f>
        <v>38</v>
      </c>
      <c r="D35" s="26">
        <v>38</v>
      </c>
      <c r="E35" s="56">
        <v>0</v>
      </c>
      <c r="F35" s="26">
        <f t="shared" si="0"/>
        <v>450</v>
      </c>
      <c r="G35" s="31">
        <f>龙口镇基金收入!D19</f>
        <v>450</v>
      </c>
      <c r="H35" s="31">
        <v>0</v>
      </c>
      <c r="I35" s="35">
        <v>21213</v>
      </c>
      <c r="J35" s="28" t="s">
        <v>45</v>
      </c>
      <c r="K35" s="40">
        <f>L35+M35</f>
        <v>488</v>
      </c>
      <c r="L35" s="29">
        <f t="shared" si="8"/>
        <v>488</v>
      </c>
      <c r="M35" s="29">
        <f t="shared" si="8"/>
        <v>0</v>
      </c>
      <c r="N35" s="31"/>
      <c r="O35" s="31"/>
      <c r="P35" s="31">
        <f t="shared" si="1"/>
        <v>0</v>
      </c>
      <c r="Q35" s="31">
        <f t="shared" si="3"/>
        <v>0</v>
      </c>
      <c r="R35" s="31">
        <f t="shared" si="4"/>
        <v>0</v>
      </c>
      <c r="S35" s="29">
        <f t="shared" si="5"/>
        <v>0</v>
      </c>
      <c r="T35" s="31">
        <f t="shared" si="2"/>
        <v>0</v>
      </c>
    </row>
    <row r="36" spans="1:20" ht="67.5">
      <c r="A36" s="32">
        <v>1030178</v>
      </c>
      <c r="B36" s="33" t="s">
        <v>13</v>
      </c>
      <c r="C36" s="43">
        <v>140</v>
      </c>
      <c r="D36" s="26">
        <v>140</v>
      </c>
      <c r="E36" s="56">
        <v>0</v>
      </c>
      <c r="F36" s="26">
        <f t="shared" si="0"/>
        <v>0</v>
      </c>
      <c r="G36" s="31">
        <f>龙口镇基金收入!D21</f>
        <v>0</v>
      </c>
      <c r="H36" s="31">
        <v>0</v>
      </c>
      <c r="I36" s="35">
        <v>21214</v>
      </c>
      <c r="J36" s="28" t="s">
        <v>47</v>
      </c>
      <c r="K36" s="40">
        <f>L36+M36</f>
        <v>140</v>
      </c>
      <c r="L36" s="29">
        <f t="shared" si="8"/>
        <v>140</v>
      </c>
      <c r="M36" s="29">
        <f t="shared" si="8"/>
        <v>0</v>
      </c>
      <c r="N36" s="31"/>
      <c r="O36" s="31"/>
      <c r="P36" s="31">
        <f t="shared" si="1"/>
        <v>0</v>
      </c>
      <c r="Q36" s="31">
        <f t="shared" si="3"/>
        <v>0</v>
      </c>
      <c r="R36" s="31">
        <f t="shared" si="4"/>
        <v>0</v>
      </c>
      <c r="S36" s="29">
        <f t="shared" si="5"/>
        <v>0</v>
      </c>
      <c r="T36" s="31">
        <f t="shared" si="2"/>
        <v>0</v>
      </c>
    </row>
    <row r="37" spans="1:20" ht="27">
      <c r="A37" s="32"/>
      <c r="B37" s="33"/>
      <c r="C37" s="43">
        <v>-10</v>
      </c>
      <c r="D37" s="26">
        <v>0</v>
      </c>
      <c r="E37" s="56">
        <v>-10</v>
      </c>
      <c r="F37" s="26">
        <f t="shared" si="0"/>
        <v>0</v>
      </c>
      <c r="G37" s="31"/>
      <c r="H37" s="31"/>
      <c r="I37" s="27">
        <v>213</v>
      </c>
      <c r="J37" s="28" t="s">
        <v>25</v>
      </c>
      <c r="K37" s="40">
        <f>K38</f>
        <v>34</v>
      </c>
      <c r="L37" s="29">
        <f>K37-M37</f>
        <v>0</v>
      </c>
      <c r="M37" s="31">
        <f>M38</f>
        <v>34</v>
      </c>
      <c r="N37" s="31">
        <f>N38</f>
        <v>0</v>
      </c>
      <c r="O37" s="31">
        <f>O38</f>
        <v>0</v>
      </c>
      <c r="P37" s="31">
        <f t="shared" si="1"/>
        <v>-44</v>
      </c>
      <c r="Q37" s="31">
        <f t="shared" si="3"/>
        <v>0</v>
      </c>
      <c r="R37" s="31">
        <f t="shared" si="4"/>
        <v>-44</v>
      </c>
      <c r="S37" s="29">
        <f t="shared" si="5"/>
        <v>0</v>
      </c>
      <c r="T37" s="31">
        <f t="shared" si="2"/>
        <v>0</v>
      </c>
    </row>
    <row r="38" spans="1:20" ht="81">
      <c r="A38" s="32"/>
      <c r="B38" s="33" t="s">
        <v>95</v>
      </c>
      <c r="C38" s="43">
        <v>34</v>
      </c>
      <c r="D38" s="26">
        <v>0</v>
      </c>
      <c r="E38" s="56">
        <v>34</v>
      </c>
      <c r="F38" s="26">
        <f t="shared" si="0"/>
        <v>0</v>
      </c>
      <c r="G38" s="31"/>
      <c r="H38" s="31"/>
      <c r="I38" s="35">
        <v>21366</v>
      </c>
      <c r="J38" s="36" t="s">
        <v>48</v>
      </c>
      <c r="K38" s="40">
        <f>L38+M38</f>
        <v>34</v>
      </c>
      <c r="L38" s="29">
        <f>D38+G38</f>
        <v>0</v>
      </c>
      <c r="M38" s="29">
        <f>E38+H38</f>
        <v>34</v>
      </c>
      <c r="N38" s="30"/>
      <c r="O38" s="30"/>
      <c r="P38" s="31">
        <f t="shared" si="1"/>
        <v>0</v>
      </c>
      <c r="Q38" s="31">
        <f t="shared" si="3"/>
        <v>0</v>
      </c>
      <c r="R38" s="31">
        <f t="shared" si="4"/>
        <v>0</v>
      </c>
      <c r="S38" s="29">
        <f t="shared" si="5"/>
        <v>0</v>
      </c>
      <c r="T38" s="31">
        <f t="shared" si="2"/>
        <v>0</v>
      </c>
    </row>
    <row r="39" spans="1:20" ht="27">
      <c r="A39" s="32"/>
      <c r="B39" s="33"/>
      <c r="C39" s="43">
        <v>0</v>
      </c>
      <c r="D39" s="26">
        <v>0</v>
      </c>
      <c r="E39" s="56">
        <v>0</v>
      </c>
      <c r="F39" s="26">
        <f t="shared" si="0"/>
        <v>0</v>
      </c>
      <c r="G39" s="31"/>
      <c r="H39" s="31"/>
      <c r="I39" s="27">
        <v>214</v>
      </c>
      <c r="J39" s="28" t="s">
        <v>85</v>
      </c>
      <c r="K39" s="40">
        <f>K40</f>
        <v>20</v>
      </c>
      <c r="L39" s="29">
        <f>K39-M39</f>
        <v>0</v>
      </c>
      <c r="M39" s="31">
        <f>M40</f>
        <v>20</v>
      </c>
      <c r="N39" s="31">
        <f>N40</f>
        <v>0</v>
      </c>
      <c r="O39" s="31">
        <f>O40</f>
        <v>0</v>
      </c>
      <c r="P39" s="31">
        <f t="shared" si="1"/>
        <v>-20</v>
      </c>
      <c r="Q39" s="31">
        <f t="shared" si="3"/>
        <v>0</v>
      </c>
      <c r="R39" s="31">
        <f t="shared" si="4"/>
        <v>-20</v>
      </c>
      <c r="S39" s="29">
        <f t="shared" si="5"/>
        <v>0</v>
      </c>
      <c r="T39" s="31">
        <f t="shared" si="2"/>
        <v>0</v>
      </c>
    </row>
    <row r="40" spans="1:20" ht="67.5">
      <c r="A40" s="32"/>
      <c r="B40" s="33" t="s">
        <v>96</v>
      </c>
      <c r="C40" s="43">
        <v>20</v>
      </c>
      <c r="D40" s="26">
        <v>0</v>
      </c>
      <c r="E40" s="56">
        <v>20</v>
      </c>
      <c r="F40" s="26">
        <f t="shared" si="0"/>
        <v>0</v>
      </c>
      <c r="G40" s="31"/>
      <c r="H40" s="31">
        <v>0</v>
      </c>
      <c r="I40" s="35">
        <v>21463</v>
      </c>
      <c r="J40" s="36" t="s">
        <v>86</v>
      </c>
      <c r="K40" s="40">
        <f>L40+M40</f>
        <v>20</v>
      </c>
      <c r="L40" s="29">
        <f>D40+G40</f>
        <v>0</v>
      </c>
      <c r="M40" s="29">
        <f>E40+H40</f>
        <v>20</v>
      </c>
      <c r="N40" s="30"/>
      <c r="O40" s="30"/>
      <c r="P40" s="31">
        <f t="shared" si="1"/>
        <v>0</v>
      </c>
      <c r="Q40" s="31">
        <f t="shared" si="3"/>
        <v>0</v>
      </c>
      <c r="R40" s="31">
        <f t="shared" si="4"/>
        <v>0</v>
      </c>
      <c r="S40" s="29">
        <f t="shared" si="5"/>
        <v>0</v>
      </c>
      <c r="T40" s="31">
        <f t="shared" si="2"/>
        <v>0</v>
      </c>
    </row>
    <row r="41" spans="1:20">
      <c r="A41" s="32"/>
      <c r="B41" s="33"/>
      <c r="C41" s="43">
        <v>-1407</v>
      </c>
      <c r="D41" s="26">
        <v>-993</v>
      </c>
      <c r="E41" s="56">
        <v>-414</v>
      </c>
      <c r="F41" s="26">
        <f t="shared" si="0"/>
        <v>0</v>
      </c>
      <c r="G41" s="31"/>
      <c r="H41" s="31"/>
      <c r="I41" s="27">
        <v>229</v>
      </c>
      <c r="J41" s="28" t="s">
        <v>51</v>
      </c>
      <c r="K41" s="40">
        <f>K42+K43+K44</f>
        <v>784</v>
      </c>
      <c r="L41" s="29">
        <f>K41-M41</f>
        <v>248</v>
      </c>
      <c r="M41" s="31">
        <f>M42+M43+M44</f>
        <v>536</v>
      </c>
      <c r="N41" s="31">
        <f>N42+N43+N44</f>
        <v>0</v>
      </c>
      <c r="O41" s="31">
        <f>O42+O43+O44</f>
        <v>0</v>
      </c>
      <c r="P41" s="31">
        <f t="shared" si="1"/>
        <v>-2191</v>
      </c>
      <c r="Q41" s="31">
        <f t="shared" si="3"/>
        <v>-1241</v>
      </c>
      <c r="R41" s="31">
        <f t="shared" si="4"/>
        <v>-950</v>
      </c>
      <c r="S41" s="31">
        <f>S42+S43+S44</f>
        <v>0</v>
      </c>
      <c r="T41" s="31"/>
    </row>
    <row r="42" spans="1:20" ht="81">
      <c r="A42" s="32"/>
      <c r="B42" s="33"/>
      <c r="C42" s="43">
        <v>0</v>
      </c>
      <c r="D42" s="26">
        <v>0</v>
      </c>
      <c r="E42" s="56">
        <v>0</v>
      </c>
      <c r="F42" s="26">
        <f t="shared" si="0"/>
        <v>0</v>
      </c>
      <c r="G42" s="31"/>
      <c r="H42" s="31"/>
      <c r="I42" s="35">
        <v>22904</v>
      </c>
      <c r="J42" s="28" t="s">
        <v>63</v>
      </c>
      <c r="K42" s="40"/>
      <c r="L42" s="29">
        <f>K42-M42</f>
        <v>0</v>
      </c>
      <c r="M42" s="31"/>
      <c r="N42" s="30"/>
      <c r="O42" s="30"/>
      <c r="P42" s="31">
        <f t="shared" si="1"/>
        <v>0</v>
      </c>
      <c r="Q42" s="31">
        <f t="shared" si="3"/>
        <v>0</v>
      </c>
      <c r="R42" s="31">
        <f t="shared" si="4"/>
        <v>0</v>
      </c>
      <c r="S42" s="29">
        <f t="shared" si="5"/>
        <v>0</v>
      </c>
      <c r="T42" s="31">
        <f t="shared" si="2"/>
        <v>0</v>
      </c>
    </row>
    <row r="43" spans="1:20" ht="67.5">
      <c r="A43" s="32"/>
      <c r="B43" s="33" t="s">
        <v>97</v>
      </c>
      <c r="C43" s="43">
        <v>0</v>
      </c>
      <c r="D43" s="26">
        <v>0</v>
      </c>
      <c r="E43" s="56">
        <v>0</v>
      </c>
      <c r="F43" s="26">
        <f t="shared" si="0"/>
        <v>140</v>
      </c>
      <c r="G43" s="31"/>
      <c r="H43" s="43">
        <v>140</v>
      </c>
      <c r="I43" s="35">
        <v>22908</v>
      </c>
      <c r="J43" s="28" t="s">
        <v>52</v>
      </c>
      <c r="K43" s="40">
        <f>L43+M43</f>
        <v>140</v>
      </c>
      <c r="L43" s="29">
        <f>D43+G43</f>
        <v>0</v>
      </c>
      <c r="M43" s="29">
        <f>E43+H43</f>
        <v>140</v>
      </c>
      <c r="N43" s="30"/>
      <c r="O43" s="30"/>
      <c r="P43" s="31">
        <f t="shared" si="1"/>
        <v>0</v>
      </c>
      <c r="Q43" s="31">
        <f t="shared" si="3"/>
        <v>0</v>
      </c>
      <c r="R43" s="31">
        <f t="shared" si="4"/>
        <v>0</v>
      </c>
      <c r="S43" s="29">
        <f t="shared" si="5"/>
        <v>0</v>
      </c>
      <c r="T43" s="31">
        <f t="shared" si="2"/>
        <v>0</v>
      </c>
    </row>
    <row r="44" spans="1:20" ht="67.5">
      <c r="A44" s="32">
        <v>1030155</v>
      </c>
      <c r="B44" s="33" t="s">
        <v>14</v>
      </c>
      <c r="C44" s="43">
        <v>644</v>
      </c>
      <c r="D44" s="26">
        <v>248</v>
      </c>
      <c r="E44" s="56">
        <v>396</v>
      </c>
      <c r="F44" s="26">
        <f t="shared" si="0"/>
        <v>0</v>
      </c>
      <c r="G44" s="31">
        <f>G45+G50</f>
        <v>0</v>
      </c>
      <c r="H44" s="31">
        <f>H45+H50</f>
        <v>0</v>
      </c>
      <c r="I44" s="35">
        <v>22960</v>
      </c>
      <c r="J44" s="28" t="s">
        <v>54</v>
      </c>
      <c r="K44" s="40">
        <f>L44+M44</f>
        <v>644</v>
      </c>
      <c r="L44" s="29">
        <f>D44+G44</f>
        <v>248</v>
      </c>
      <c r="M44" s="29">
        <f>E44+H44</f>
        <v>396</v>
      </c>
      <c r="N44" s="31">
        <f>N45+N50</f>
        <v>0</v>
      </c>
      <c r="O44" s="31">
        <f>O45+O50</f>
        <v>0</v>
      </c>
      <c r="P44" s="31">
        <f t="shared" si="1"/>
        <v>0</v>
      </c>
      <c r="Q44" s="31"/>
      <c r="R44" s="31"/>
      <c r="S44" s="29"/>
      <c r="T44" s="31">
        <f t="shared" si="2"/>
        <v>0</v>
      </c>
    </row>
    <row r="45" spans="1:20">
      <c r="A45" s="32"/>
      <c r="B45" s="33" t="s">
        <v>98</v>
      </c>
      <c r="C45" s="44">
        <v>554</v>
      </c>
      <c r="D45" s="26">
        <v>190</v>
      </c>
      <c r="E45" s="57">
        <v>364</v>
      </c>
      <c r="F45" s="26">
        <f t="shared" si="0"/>
        <v>0</v>
      </c>
      <c r="G45" s="42">
        <f>SUM(G46:G49)</f>
        <v>0</v>
      </c>
      <c r="H45" s="42">
        <f>SUM(H46:H49)</f>
        <v>0</v>
      </c>
      <c r="I45" s="35"/>
      <c r="J45" s="28" t="s">
        <v>98</v>
      </c>
      <c r="K45" s="40">
        <f>K46+K47+K48+K49</f>
        <v>658</v>
      </c>
      <c r="L45" s="29">
        <f>K45-M45</f>
        <v>291</v>
      </c>
      <c r="M45" s="40">
        <f>M46+M47+M48+M49</f>
        <v>367</v>
      </c>
      <c r="N45" s="40">
        <f>N46+N47+N48+N49</f>
        <v>0</v>
      </c>
      <c r="O45" s="40">
        <f>O46+O47+O48+O49</f>
        <v>0</v>
      </c>
      <c r="P45" s="31"/>
      <c r="Q45" s="31"/>
      <c r="R45" s="31"/>
      <c r="S45" s="29"/>
      <c r="T45" s="31">
        <f t="shared" si="2"/>
        <v>0</v>
      </c>
    </row>
    <row r="46" spans="1:20" ht="81">
      <c r="A46" s="32"/>
      <c r="B46" s="25" t="s">
        <v>113</v>
      </c>
      <c r="C46" s="43">
        <v>921</v>
      </c>
      <c r="D46" s="26">
        <v>681</v>
      </c>
      <c r="E46" s="56">
        <v>240</v>
      </c>
      <c r="F46" s="26">
        <f t="shared" si="0"/>
        <v>0</v>
      </c>
      <c r="G46" s="31">
        <f>龙口镇基金收入!D17</f>
        <v>0</v>
      </c>
      <c r="H46" s="31">
        <v>0</v>
      </c>
      <c r="I46" s="35"/>
      <c r="J46" s="25" t="s">
        <v>113</v>
      </c>
      <c r="K46" s="40">
        <f>L46+M46</f>
        <v>921</v>
      </c>
      <c r="L46" s="29">
        <f t="shared" ref="L46:M50" si="9">D46+G46</f>
        <v>681</v>
      </c>
      <c r="M46" s="29">
        <f t="shared" si="9"/>
        <v>240</v>
      </c>
      <c r="N46" s="30"/>
      <c r="O46" s="30"/>
      <c r="P46" s="31">
        <f t="shared" si="1"/>
        <v>0</v>
      </c>
      <c r="Q46" s="31">
        <f t="shared" si="3"/>
        <v>0</v>
      </c>
      <c r="R46" s="31">
        <f t="shared" si="4"/>
        <v>0</v>
      </c>
      <c r="S46" s="29">
        <v>0</v>
      </c>
      <c r="T46" s="31"/>
    </row>
    <row r="47" spans="1:20" ht="81">
      <c r="A47" s="32"/>
      <c r="B47" s="25" t="s">
        <v>114</v>
      </c>
      <c r="C47" s="43">
        <v>59</v>
      </c>
      <c r="D47" s="26">
        <v>0</v>
      </c>
      <c r="E47" s="56">
        <v>59</v>
      </c>
      <c r="F47" s="26">
        <f t="shared" si="0"/>
        <v>0</v>
      </c>
      <c r="G47" s="31"/>
      <c r="H47" s="31">
        <v>0</v>
      </c>
      <c r="I47" s="35"/>
      <c r="J47" s="25" t="s">
        <v>114</v>
      </c>
      <c r="K47" s="40">
        <f>L47+M47</f>
        <v>59</v>
      </c>
      <c r="L47" s="29">
        <f t="shared" si="9"/>
        <v>0</v>
      </c>
      <c r="M47" s="29">
        <f t="shared" si="9"/>
        <v>59</v>
      </c>
      <c r="N47" s="30"/>
      <c r="O47" s="30"/>
      <c r="P47" s="31">
        <f t="shared" si="1"/>
        <v>0</v>
      </c>
      <c r="Q47" s="31">
        <f t="shared" si="3"/>
        <v>0</v>
      </c>
      <c r="R47" s="31">
        <f t="shared" si="4"/>
        <v>0</v>
      </c>
      <c r="S47" s="29">
        <f t="shared" si="5"/>
        <v>0</v>
      </c>
      <c r="T47" s="31">
        <f t="shared" si="2"/>
        <v>0</v>
      </c>
    </row>
    <row r="48" spans="1:20" ht="81">
      <c r="A48" s="32"/>
      <c r="B48" s="25" t="s">
        <v>115</v>
      </c>
      <c r="C48" s="43">
        <v>-331</v>
      </c>
      <c r="D48" s="26">
        <v>-390</v>
      </c>
      <c r="E48" s="56">
        <v>59</v>
      </c>
      <c r="F48" s="26">
        <f t="shared" si="0"/>
        <v>0</v>
      </c>
      <c r="G48" s="31"/>
      <c r="H48" s="31">
        <v>0</v>
      </c>
      <c r="I48" s="35"/>
      <c r="J48" s="25" t="s">
        <v>115</v>
      </c>
      <c r="K48" s="40">
        <f>L48+M48</f>
        <v>-331</v>
      </c>
      <c r="L48" s="29">
        <f t="shared" si="9"/>
        <v>-390</v>
      </c>
      <c r="M48" s="29">
        <f t="shared" si="9"/>
        <v>59</v>
      </c>
      <c r="N48" s="30"/>
      <c r="O48" s="30"/>
      <c r="P48" s="31">
        <f t="shared" si="1"/>
        <v>0</v>
      </c>
      <c r="Q48" s="31">
        <f t="shared" si="3"/>
        <v>0</v>
      </c>
      <c r="R48" s="31">
        <f t="shared" si="4"/>
        <v>0</v>
      </c>
      <c r="S48" s="29">
        <f t="shared" si="5"/>
        <v>0</v>
      </c>
      <c r="T48" s="31"/>
    </row>
    <row r="49" spans="1:20" ht="94.5">
      <c r="A49" s="32"/>
      <c r="B49" s="25" t="s">
        <v>116</v>
      </c>
      <c r="C49" s="43">
        <v>9</v>
      </c>
      <c r="D49" s="26">
        <v>0</v>
      </c>
      <c r="E49" s="56">
        <v>9</v>
      </c>
      <c r="F49" s="26">
        <f t="shared" si="0"/>
        <v>0</v>
      </c>
      <c r="G49" s="31"/>
      <c r="H49" s="31">
        <v>0</v>
      </c>
      <c r="I49" s="35"/>
      <c r="J49" s="25" t="s">
        <v>116</v>
      </c>
      <c r="K49" s="40">
        <f>L49+M49</f>
        <v>9</v>
      </c>
      <c r="L49" s="29">
        <f t="shared" si="9"/>
        <v>0</v>
      </c>
      <c r="M49" s="29">
        <f t="shared" si="9"/>
        <v>9</v>
      </c>
      <c r="N49" s="30"/>
      <c r="O49" s="30"/>
      <c r="P49" s="31">
        <f t="shared" si="1"/>
        <v>0</v>
      </c>
      <c r="Q49" s="31">
        <f t="shared" si="3"/>
        <v>0</v>
      </c>
      <c r="R49" s="31">
        <f t="shared" si="4"/>
        <v>0</v>
      </c>
      <c r="S49" s="29">
        <f t="shared" si="5"/>
        <v>0</v>
      </c>
      <c r="T49" s="31">
        <f t="shared" si="2"/>
        <v>0</v>
      </c>
    </row>
    <row r="50" spans="1:20">
      <c r="A50" s="32"/>
      <c r="B50" s="33" t="s">
        <v>99</v>
      </c>
      <c r="C50" s="44">
        <v>89.9</v>
      </c>
      <c r="D50" s="26">
        <v>57.900000000000006</v>
      </c>
      <c r="E50" s="57">
        <v>32</v>
      </c>
      <c r="F50" s="26">
        <f t="shared" si="0"/>
        <v>0</v>
      </c>
      <c r="G50" s="40">
        <f>龙口镇基金收入!D18</f>
        <v>0</v>
      </c>
      <c r="H50" s="31">
        <v>0</v>
      </c>
      <c r="I50" s="35"/>
      <c r="J50" s="28" t="s">
        <v>99</v>
      </c>
      <c r="K50" s="40">
        <f>L50+M50</f>
        <v>89.9</v>
      </c>
      <c r="L50" s="29">
        <f t="shared" si="9"/>
        <v>57.900000000000006</v>
      </c>
      <c r="M50" s="29">
        <f t="shared" si="9"/>
        <v>32</v>
      </c>
      <c r="N50" s="24"/>
      <c r="O50" s="24"/>
      <c r="P50" s="31">
        <f t="shared" si="1"/>
        <v>0</v>
      </c>
      <c r="Q50" s="31">
        <f t="shared" si="3"/>
        <v>0</v>
      </c>
      <c r="R50" s="31">
        <f t="shared" si="4"/>
        <v>0</v>
      </c>
      <c r="S50" s="29">
        <f t="shared" si="5"/>
        <v>0</v>
      </c>
      <c r="T50" s="31">
        <f t="shared" si="2"/>
        <v>0</v>
      </c>
    </row>
  </sheetData>
  <mergeCells count="18">
    <mergeCell ref="T3:T5"/>
    <mergeCell ref="C4:E4"/>
    <mergeCell ref="F4:H4"/>
    <mergeCell ref="I4:I5"/>
    <mergeCell ref="J4:J5"/>
    <mergeCell ref="Q4:Q5"/>
    <mergeCell ref="R4:R5"/>
    <mergeCell ref="A1:S1"/>
    <mergeCell ref="A3:H3"/>
    <mergeCell ref="I3:O3"/>
    <mergeCell ref="P3:R3"/>
    <mergeCell ref="S3:S5"/>
    <mergeCell ref="K4:M4"/>
    <mergeCell ref="A4:A5"/>
    <mergeCell ref="B4:B5"/>
    <mergeCell ref="N4:N5"/>
    <mergeCell ref="O4:O5"/>
    <mergeCell ref="P4:P5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F31"/>
  <sheetViews>
    <sheetView workbookViewId="0">
      <pane xSplit="2" ySplit="5" topLeftCell="C15" activePane="bottomRight" state="frozen"/>
      <selection pane="topRight" activeCell="B1" sqref="B1"/>
      <selection pane="bottomLeft" activeCell="A6" sqref="A6"/>
      <selection pane="bottomRight" activeCell="I20" sqref="I20"/>
    </sheetView>
  </sheetViews>
  <sheetFormatPr defaultRowHeight="14.25"/>
  <cols>
    <col min="1" max="1" width="11.375" style="8" bestFit="1" customWidth="1"/>
    <col min="2" max="2" width="31.75" style="8" customWidth="1"/>
    <col min="3" max="3" width="12.5" style="8" customWidth="1"/>
    <col min="4" max="4" width="12.375" style="8" customWidth="1"/>
    <col min="5" max="5" width="12.125" style="8" customWidth="1"/>
    <col min="6" max="6" width="9.875" style="11" customWidth="1"/>
    <col min="7" max="16384" width="9" style="8"/>
  </cols>
  <sheetData>
    <row r="1" spans="1:6">
      <c r="A1" s="107" t="s">
        <v>162</v>
      </c>
    </row>
    <row r="2" spans="1:6" ht="25.5">
      <c r="A2" s="133" t="s">
        <v>166</v>
      </c>
      <c r="B2" s="133"/>
      <c r="C2" s="133"/>
      <c r="D2" s="133"/>
      <c r="E2" s="133"/>
      <c r="F2" s="133"/>
    </row>
    <row r="3" spans="1:6" ht="26.25" customHeight="1">
      <c r="F3" s="108" t="s">
        <v>0</v>
      </c>
    </row>
    <row r="4" spans="1:6" s="109" customFormat="1" ht="42" customHeight="1">
      <c r="A4" s="87" t="s">
        <v>6</v>
      </c>
      <c r="B4" s="87" t="s">
        <v>7</v>
      </c>
      <c r="C4" s="15" t="s">
        <v>137</v>
      </c>
      <c r="D4" s="15" t="s">
        <v>138</v>
      </c>
      <c r="E4" s="15" t="s">
        <v>1</v>
      </c>
      <c r="F4" s="16" t="s">
        <v>20</v>
      </c>
    </row>
    <row r="5" spans="1:6" s="104" customFormat="1" ht="24" customHeight="1">
      <c r="A5" s="110" t="s">
        <v>2</v>
      </c>
      <c r="B5" s="111"/>
      <c r="C5" s="78">
        <f>C8+C9+C15+C18+C19+C20+C6+C7</f>
        <v>2740</v>
      </c>
      <c r="D5" s="78">
        <f>D8+D9+D15+D18+D19+D20</f>
        <v>1650</v>
      </c>
      <c r="E5" s="79">
        <f>D5-C5</f>
        <v>-1090</v>
      </c>
      <c r="F5" s="80">
        <f>E5/C5*100</f>
        <v>-39.78102189781022</v>
      </c>
    </row>
    <row r="6" spans="1:6" s="104" customFormat="1" ht="24" customHeight="1">
      <c r="A6" s="112">
        <v>1030119</v>
      </c>
      <c r="B6" s="85" t="s">
        <v>146</v>
      </c>
      <c r="C6" s="81"/>
      <c r="D6" s="81"/>
      <c r="E6" s="79">
        <f t="shared" ref="E6:E28" si="0">D6-C6</f>
        <v>0</v>
      </c>
      <c r="F6" s="80"/>
    </row>
    <row r="7" spans="1:6" s="104" customFormat="1" ht="24" customHeight="1">
      <c r="A7" s="112">
        <v>1030144</v>
      </c>
      <c r="B7" s="85" t="s">
        <v>147</v>
      </c>
      <c r="C7" s="81"/>
      <c r="D7" s="81"/>
      <c r="E7" s="79">
        <f t="shared" si="0"/>
        <v>0</v>
      </c>
      <c r="F7" s="80"/>
    </row>
    <row r="8" spans="1:6" s="104" customFormat="1" ht="24" customHeight="1">
      <c r="A8" s="84">
        <v>1030147</v>
      </c>
      <c r="B8" s="85" t="s">
        <v>11</v>
      </c>
      <c r="C8" s="81"/>
      <c r="D8" s="81"/>
      <c r="E8" s="79">
        <f t="shared" si="0"/>
        <v>0</v>
      </c>
      <c r="F8" s="80"/>
    </row>
    <row r="9" spans="1:6" s="104" customFormat="1" ht="24" customHeight="1">
      <c r="A9" s="84">
        <v>1030148</v>
      </c>
      <c r="B9" s="85" t="s">
        <v>10</v>
      </c>
      <c r="C9" s="81">
        <f>SUM(C10:C14)</f>
        <v>2740</v>
      </c>
      <c r="D9" s="81">
        <f>SUM(D10:D14)</f>
        <v>1200</v>
      </c>
      <c r="E9" s="79">
        <f t="shared" si="0"/>
        <v>-1540</v>
      </c>
      <c r="F9" s="80">
        <f t="shared" ref="F9:F28" si="1">E9/C9*100</f>
        <v>-56.20437956204379</v>
      </c>
    </row>
    <row r="10" spans="1:6" ht="24" customHeight="1">
      <c r="A10" s="113">
        <v>103014801</v>
      </c>
      <c r="B10" s="114" t="s">
        <v>77</v>
      </c>
      <c r="C10" s="72">
        <v>2740</v>
      </c>
      <c r="D10" s="72">
        <v>1200</v>
      </c>
      <c r="E10" s="73">
        <f t="shared" si="0"/>
        <v>-1540</v>
      </c>
      <c r="F10" s="74">
        <f t="shared" si="1"/>
        <v>-56.20437956204379</v>
      </c>
    </row>
    <row r="11" spans="1:6" ht="24" hidden="1" customHeight="1">
      <c r="A11" s="113">
        <v>103014802</v>
      </c>
      <c r="B11" s="114" t="s">
        <v>78</v>
      </c>
      <c r="C11" s="72"/>
      <c r="D11" s="72"/>
      <c r="E11" s="73">
        <f t="shared" si="0"/>
        <v>0</v>
      </c>
      <c r="F11" s="74"/>
    </row>
    <row r="12" spans="1:6" s="107" customFormat="1" ht="24" hidden="1" customHeight="1">
      <c r="A12" s="113">
        <v>103014803</v>
      </c>
      <c r="B12" s="114" t="s">
        <v>79</v>
      </c>
      <c r="C12" s="72"/>
      <c r="D12" s="72"/>
      <c r="E12" s="73">
        <f t="shared" si="0"/>
        <v>0</v>
      </c>
      <c r="F12" s="74"/>
    </row>
    <row r="13" spans="1:6" s="107" customFormat="1" ht="24" hidden="1" customHeight="1">
      <c r="A13" s="113">
        <v>103014898</v>
      </c>
      <c r="B13" s="114" t="s">
        <v>101</v>
      </c>
      <c r="C13" s="72"/>
      <c r="D13" s="72"/>
      <c r="E13" s="73">
        <f t="shared" si="0"/>
        <v>0</v>
      </c>
      <c r="F13" s="74"/>
    </row>
    <row r="14" spans="1:6" s="107" customFormat="1" ht="24" hidden="1" customHeight="1">
      <c r="A14" s="113">
        <v>103014899</v>
      </c>
      <c r="B14" s="114" t="s">
        <v>158</v>
      </c>
      <c r="C14" s="72"/>
      <c r="D14" s="72"/>
      <c r="E14" s="73">
        <f t="shared" si="0"/>
        <v>0</v>
      </c>
      <c r="F14" s="74"/>
    </row>
    <row r="15" spans="1:6" s="104" customFormat="1" ht="24" customHeight="1">
      <c r="A15" s="84">
        <v>1030155</v>
      </c>
      <c r="B15" s="85" t="s">
        <v>14</v>
      </c>
      <c r="C15" s="81">
        <f>C16+C17</f>
        <v>0</v>
      </c>
      <c r="D15" s="81">
        <f>D16+D17</f>
        <v>0</v>
      </c>
      <c r="E15" s="79">
        <f t="shared" si="0"/>
        <v>0</v>
      </c>
      <c r="F15" s="80"/>
    </row>
    <row r="16" spans="1:6" ht="24" hidden="1" customHeight="1">
      <c r="A16" s="113">
        <v>103015501</v>
      </c>
      <c r="B16" s="114" t="s">
        <v>17</v>
      </c>
      <c r="C16" s="72"/>
      <c r="D16" s="72"/>
      <c r="E16" s="73">
        <f t="shared" si="0"/>
        <v>0</v>
      </c>
      <c r="F16" s="74" t="e">
        <f t="shared" si="1"/>
        <v>#DIV/0!</v>
      </c>
    </row>
    <row r="17" spans="1:6" ht="24" hidden="1" customHeight="1">
      <c r="A17" s="113">
        <v>103015502</v>
      </c>
      <c r="B17" s="114" t="s">
        <v>18</v>
      </c>
      <c r="C17" s="72"/>
      <c r="D17" s="72"/>
      <c r="E17" s="73">
        <f t="shared" si="0"/>
        <v>0</v>
      </c>
      <c r="F17" s="74" t="e">
        <f t="shared" si="1"/>
        <v>#DIV/0!</v>
      </c>
    </row>
    <row r="18" spans="1:6" s="104" customFormat="1" ht="24" customHeight="1">
      <c r="A18" s="84">
        <v>1030156</v>
      </c>
      <c r="B18" s="85" t="s">
        <v>12</v>
      </c>
      <c r="C18" s="81"/>
      <c r="D18" s="81"/>
      <c r="E18" s="79">
        <f t="shared" si="0"/>
        <v>0</v>
      </c>
      <c r="F18" s="80"/>
    </row>
    <row r="19" spans="1:6" s="104" customFormat="1" ht="24" customHeight="1">
      <c r="A19" s="84">
        <v>1030178</v>
      </c>
      <c r="B19" s="85" t="s">
        <v>13</v>
      </c>
      <c r="C19" s="81"/>
      <c r="D19" s="81">
        <v>450</v>
      </c>
      <c r="E19" s="79">
        <f t="shared" si="0"/>
        <v>450</v>
      </c>
      <c r="F19" s="80"/>
    </row>
    <row r="20" spans="1:6" s="104" customFormat="1" ht="36" customHeight="1">
      <c r="A20" s="84">
        <v>1030180</v>
      </c>
      <c r="B20" s="115" t="s">
        <v>142</v>
      </c>
      <c r="C20" s="81"/>
      <c r="D20" s="81"/>
      <c r="E20" s="79">
        <f t="shared" si="0"/>
        <v>0</v>
      </c>
      <c r="F20" s="80"/>
    </row>
    <row r="21" spans="1:6" s="104" customFormat="1" ht="24" customHeight="1">
      <c r="A21" s="85" t="s">
        <v>64</v>
      </c>
      <c r="B21" s="85"/>
      <c r="C21" s="81">
        <f>C22</f>
        <v>366</v>
      </c>
      <c r="D21" s="81">
        <f>D22</f>
        <v>0</v>
      </c>
      <c r="E21" s="79">
        <f t="shared" si="0"/>
        <v>-366</v>
      </c>
      <c r="F21" s="80">
        <f t="shared" si="1"/>
        <v>-100</v>
      </c>
    </row>
    <row r="22" spans="1:6" ht="24" customHeight="1">
      <c r="A22" s="113">
        <v>11004</v>
      </c>
      <c r="B22" s="114" t="s">
        <v>15</v>
      </c>
      <c r="C22" s="75">
        <f>C23</f>
        <v>366</v>
      </c>
      <c r="D22" s="75">
        <f>D23</f>
        <v>0</v>
      </c>
      <c r="E22" s="73">
        <f t="shared" si="0"/>
        <v>-366</v>
      </c>
      <c r="F22" s="74">
        <f t="shared" si="1"/>
        <v>-100</v>
      </c>
    </row>
    <row r="23" spans="1:6" ht="24" customHeight="1">
      <c r="A23" s="113">
        <v>1100401</v>
      </c>
      <c r="B23" s="114" t="s">
        <v>16</v>
      </c>
      <c r="C23" s="75">
        <v>366</v>
      </c>
      <c r="D23" s="75"/>
      <c r="E23" s="73">
        <f t="shared" si="0"/>
        <v>-366</v>
      </c>
      <c r="F23" s="74">
        <f t="shared" si="1"/>
        <v>-100</v>
      </c>
    </row>
    <row r="24" spans="1:6" s="104" customFormat="1" ht="24" customHeight="1">
      <c r="A24" s="84" t="s">
        <v>65</v>
      </c>
      <c r="B24" s="84"/>
      <c r="C24" s="82">
        <f>C25</f>
        <v>0</v>
      </c>
      <c r="D24" s="82">
        <f>D25</f>
        <v>0</v>
      </c>
      <c r="E24" s="79">
        <f t="shared" si="0"/>
        <v>0</v>
      </c>
      <c r="F24" s="80"/>
    </row>
    <row r="25" spans="1:6" ht="24" customHeight="1">
      <c r="A25" s="116">
        <v>1100802</v>
      </c>
      <c r="B25" s="117" t="s">
        <v>66</v>
      </c>
      <c r="C25" s="75"/>
      <c r="D25" s="75"/>
      <c r="E25" s="73">
        <f t="shared" si="0"/>
        <v>0</v>
      </c>
      <c r="F25" s="74"/>
    </row>
    <row r="26" spans="1:6" s="104" customFormat="1" ht="24" customHeight="1">
      <c r="A26" s="84" t="s">
        <v>19</v>
      </c>
      <c r="B26" s="85"/>
      <c r="C26" s="82">
        <f>C27</f>
        <v>0</v>
      </c>
      <c r="D26" s="82">
        <f>D27</f>
        <v>0</v>
      </c>
      <c r="E26" s="79">
        <f t="shared" si="0"/>
        <v>0</v>
      </c>
      <c r="F26" s="80"/>
    </row>
    <row r="27" spans="1:6" s="119" customFormat="1" ht="24" customHeight="1">
      <c r="A27" s="118">
        <v>1101102</v>
      </c>
      <c r="B27" s="117" t="s">
        <v>67</v>
      </c>
      <c r="C27" s="75"/>
      <c r="D27" s="75"/>
      <c r="E27" s="73">
        <f t="shared" si="0"/>
        <v>0</v>
      </c>
      <c r="F27" s="74"/>
    </row>
    <row r="28" spans="1:6" s="104" customFormat="1" ht="24" customHeight="1">
      <c r="A28" s="150" t="s">
        <v>61</v>
      </c>
      <c r="B28" s="151"/>
      <c r="C28" s="82">
        <f>C5+C21+C24+C26</f>
        <v>3106</v>
      </c>
      <c r="D28" s="82">
        <f>D5+D21+D24+D26</f>
        <v>1650</v>
      </c>
      <c r="E28" s="79">
        <f t="shared" si="0"/>
        <v>-1456</v>
      </c>
      <c r="F28" s="80">
        <f t="shared" si="1"/>
        <v>-46.877012234385063</v>
      </c>
    </row>
    <row r="29" spans="1:6" s="120" customFormat="1" ht="30" customHeight="1">
      <c r="A29" s="152" t="s">
        <v>148</v>
      </c>
      <c r="B29" s="152"/>
      <c r="C29" s="152"/>
      <c r="D29" s="152"/>
      <c r="E29" s="152"/>
      <c r="F29" s="152"/>
    </row>
    <row r="30" spans="1:6" ht="20.45" customHeight="1">
      <c r="A30" s="153"/>
      <c r="B30" s="153"/>
      <c r="C30" s="153"/>
      <c r="D30" s="153"/>
      <c r="E30" s="153"/>
      <c r="F30" s="153"/>
    </row>
    <row r="31" spans="1:6">
      <c r="B31" s="10"/>
      <c r="C31" s="10"/>
      <c r="D31" s="10"/>
      <c r="E31" s="10"/>
      <c r="F31" s="12"/>
    </row>
  </sheetData>
  <mergeCells count="3">
    <mergeCell ref="A2:F2"/>
    <mergeCell ref="A28:B28"/>
    <mergeCell ref="A29:F30"/>
  </mergeCells>
  <phoneticPr fontId="2" type="noConversion"/>
  <printOptions horizontalCentered="1"/>
  <pageMargins left="0.39370078740157483" right="0.39370078740157483" top="0.39370078740157483" bottom="0.39370078740157483" header="0.15748031496062992" footer="0.19685039370078741"/>
  <pageSetup paperSize="9" scale="99" fitToHeight="0" orientation="portrait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F76"/>
  <sheetViews>
    <sheetView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A2" sqref="A2:F2"/>
    </sheetView>
  </sheetViews>
  <sheetFormatPr defaultRowHeight="14.25"/>
  <cols>
    <col min="1" max="1" width="9.125" style="8" bestFit="1" customWidth="1"/>
    <col min="2" max="2" width="41" style="8" customWidth="1"/>
    <col min="3" max="3" width="11" style="8" customWidth="1"/>
    <col min="4" max="4" width="12" style="8" customWidth="1"/>
    <col min="5" max="5" width="12" style="8" bestFit="1" customWidth="1"/>
    <col min="6" max="6" width="10.875" style="13" customWidth="1"/>
    <col min="7" max="16384" width="9" style="8"/>
  </cols>
  <sheetData>
    <row r="1" spans="1:6">
      <c r="A1" s="107" t="s">
        <v>163</v>
      </c>
    </row>
    <row r="2" spans="1:6" ht="38.25" customHeight="1">
      <c r="A2" s="133" t="s">
        <v>167</v>
      </c>
      <c r="B2" s="133"/>
      <c r="C2" s="133"/>
      <c r="D2" s="133"/>
      <c r="E2" s="133"/>
      <c r="F2" s="133"/>
    </row>
    <row r="3" spans="1:6" ht="24.75" customHeight="1">
      <c r="F3" s="70" t="s">
        <v>0</v>
      </c>
    </row>
    <row r="4" spans="1:6" s="122" customFormat="1" ht="36" customHeight="1">
      <c r="A4" s="87" t="s">
        <v>6</v>
      </c>
      <c r="B4" s="87" t="s">
        <v>7</v>
      </c>
      <c r="C4" s="69" t="s">
        <v>139</v>
      </c>
      <c r="D4" s="69" t="s">
        <v>140</v>
      </c>
      <c r="E4" s="69" t="s">
        <v>3</v>
      </c>
      <c r="F4" s="121" t="s">
        <v>4</v>
      </c>
    </row>
    <row r="5" spans="1:6" s="124" customFormat="1" ht="31.5" customHeight="1">
      <c r="A5" s="90" t="s">
        <v>5</v>
      </c>
      <c r="B5" s="91"/>
      <c r="C5" s="83">
        <f>C6+C10+C19+C41+C45+C60+C63+C50</f>
        <v>3106</v>
      </c>
      <c r="D5" s="83">
        <f>D6+D10+D19+D41+D45+D60+D63+D50</f>
        <v>1650</v>
      </c>
      <c r="E5" s="83">
        <f>D5-C5</f>
        <v>-1456</v>
      </c>
      <c r="F5" s="123">
        <f>E5/C5*100</f>
        <v>-46.877012234385063</v>
      </c>
    </row>
    <row r="6" spans="1:6" s="124" customFormat="1" ht="31.5" customHeight="1">
      <c r="A6" s="90">
        <v>207</v>
      </c>
      <c r="B6" s="91" t="s">
        <v>21</v>
      </c>
      <c r="C6" s="83">
        <f>C7</f>
        <v>0</v>
      </c>
      <c r="D6" s="83">
        <f>D7</f>
        <v>0</v>
      </c>
      <c r="E6" s="83">
        <f t="shared" ref="E6:E69" si="0">D6-C6</f>
        <v>0</v>
      </c>
      <c r="F6" s="123"/>
    </row>
    <row r="7" spans="1:6" s="124" customFormat="1" ht="42" customHeight="1">
      <c r="A7" s="90">
        <v>20707</v>
      </c>
      <c r="B7" s="91" t="s">
        <v>26</v>
      </c>
      <c r="C7" s="83">
        <f>C8+C9</f>
        <v>0</v>
      </c>
      <c r="D7" s="83">
        <f>D8+D9</f>
        <v>0</v>
      </c>
      <c r="E7" s="83">
        <f t="shared" si="0"/>
        <v>0</v>
      </c>
      <c r="F7" s="123"/>
    </row>
    <row r="8" spans="1:6" s="126" customFormat="1" ht="27.75" hidden="1" customHeight="1">
      <c r="A8" s="95">
        <v>2070702</v>
      </c>
      <c r="B8" s="96" t="s">
        <v>102</v>
      </c>
      <c r="C8" s="71"/>
      <c r="D8" s="71"/>
      <c r="E8" s="71">
        <f t="shared" si="0"/>
        <v>0</v>
      </c>
      <c r="F8" s="125" t="e">
        <f t="shared" ref="F8:F65" si="1">E8/C8*100</f>
        <v>#DIV/0!</v>
      </c>
    </row>
    <row r="9" spans="1:6" s="126" customFormat="1" ht="27.75" hidden="1" customHeight="1">
      <c r="A9" s="95">
        <v>2070799</v>
      </c>
      <c r="B9" s="96" t="s">
        <v>100</v>
      </c>
      <c r="C9" s="71"/>
      <c r="D9" s="71"/>
      <c r="E9" s="71">
        <f t="shared" si="0"/>
        <v>0</v>
      </c>
      <c r="F9" s="125" t="e">
        <f t="shared" si="1"/>
        <v>#DIV/0!</v>
      </c>
    </row>
    <row r="10" spans="1:6" s="124" customFormat="1" ht="27.75" customHeight="1">
      <c r="A10" s="90">
        <v>208</v>
      </c>
      <c r="B10" s="91" t="s">
        <v>23</v>
      </c>
      <c r="C10" s="83">
        <f>C11+C15</f>
        <v>203</v>
      </c>
      <c r="D10" s="83">
        <f>D11+D15</f>
        <v>0</v>
      </c>
      <c r="E10" s="83">
        <f t="shared" si="0"/>
        <v>-203</v>
      </c>
      <c r="F10" s="123">
        <f t="shared" si="1"/>
        <v>-100</v>
      </c>
    </row>
    <row r="11" spans="1:6" s="124" customFormat="1" ht="27.75" customHeight="1">
      <c r="A11" s="90">
        <v>20822</v>
      </c>
      <c r="B11" s="91" t="s">
        <v>27</v>
      </c>
      <c r="C11" s="83">
        <f>C12+C13+C14</f>
        <v>203</v>
      </c>
      <c r="D11" s="83">
        <f>D12+D13+D14</f>
        <v>0</v>
      </c>
      <c r="E11" s="83">
        <f t="shared" si="0"/>
        <v>-203</v>
      </c>
      <c r="F11" s="123">
        <f t="shared" si="1"/>
        <v>-100</v>
      </c>
    </row>
    <row r="12" spans="1:6" s="126" customFormat="1" ht="27.75" customHeight="1">
      <c r="A12" s="95">
        <v>2082201</v>
      </c>
      <c r="B12" s="96" t="s">
        <v>157</v>
      </c>
      <c r="C12" s="129">
        <v>71</v>
      </c>
      <c r="D12" s="71"/>
      <c r="E12" s="71">
        <f t="shared" si="0"/>
        <v>-71</v>
      </c>
      <c r="F12" s="125">
        <f t="shared" si="1"/>
        <v>-100</v>
      </c>
    </row>
    <row r="13" spans="1:6" s="126" customFormat="1" ht="27.75" customHeight="1">
      <c r="A13" s="95">
        <v>2082202</v>
      </c>
      <c r="B13" s="96" t="s">
        <v>28</v>
      </c>
      <c r="C13" s="129">
        <v>132</v>
      </c>
      <c r="D13" s="71"/>
      <c r="E13" s="71">
        <f t="shared" si="0"/>
        <v>-132</v>
      </c>
      <c r="F13" s="125">
        <f t="shared" si="1"/>
        <v>-100</v>
      </c>
    </row>
    <row r="14" spans="1:6" s="126" customFormat="1" ht="27.75" hidden="1" customHeight="1">
      <c r="A14" s="95">
        <v>2082299</v>
      </c>
      <c r="B14" s="96" t="s">
        <v>29</v>
      </c>
      <c r="C14" s="71"/>
      <c r="D14" s="71"/>
      <c r="E14" s="71">
        <f t="shared" si="0"/>
        <v>0</v>
      </c>
      <c r="F14" s="125"/>
    </row>
    <row r="15" spans="1:6" s="124" customFormat="1" ht="36.75" customHeight="1">
      <c r="A15" s="90">
        <v>20823</v>
      </c>
      <c r="B15" s="91" t="s">
        <v>30</v>
      </c>
      <c r="C15" s="83">
        <f>C16+C17+C18</f>
        <v>0</v>
      </c>
      <c r="D15" s="83">
        <f>D16+D17+D18</f>
        <v>0</v>
      </c>
      <c r="E15" s="83">
        <f t="shared" si="0"/>
        <v>0</v>
      </c>
      <c r="F15" s="123"/>
    </row>
    <row r="16" spans="1:6" s="126" customFormat="1" ht="27" hidden="1" customHeight="1">
      <c r="A16" s="95">
        <v>2082301</v>
      </c>
      <c r="B16" s="96" t="s">
        <v>157</v>
      </c>
      <c r="C16" s="71"/>
      <c r="D16" s="71"/>
      <c r="E16" s="71">
        <f t="shared" si="0"/>
        <v>0</v>
      </c>
      <c r="F16" s="125"/>
    </row>
    <row r="17" spans="1:6" s="126" customFormat="1" ht="27" hidden="1" customHeight="1">
      <c r="A17" s="95">
        <v>2082302</v>
      </c>
      <c r="B17" s="96" t="s">
        <v>141</v>
      </c>
      <c r="C17" s="71"/>
      <c r="D17" s="71"/>
      <c r="E17" s="71">
        <f t="shared" si="0"/>
        <v>0</v>
      </c>
      <c r="F17" s="125" t="e">
        <f t="shared" si="1"/>
        <v>#DIV/0!</v>
      </c>
    </row>
    <row r="18" spans="1:6" s="126" customFormat="1" ht="27" hidden="1" customHeight="1">
      <c r="A18" s="95">
        <v>2082399</v>
      </c>
      <c r="B18" s="96" t="s">
        <v>31</v>
      </c>
      <c r="C18" s="71"/>
      <c r="D18" s="71"/>
      <c r="E18" s="71">
        <f t="shared" si="0"/>
        <v>0</v>
      </c>
      <c r="F18" s="125" t="e">
        <f t="shared" si="1"/>
        <v>#DIV/0!</v>
      </c>
    </row>
    <row r="19" spans="1:6" s="124" customFormat="1" ht="27" customHeight="1">
      <c r="A19" s="90">
        <v>212</v>
      </c>
      <c r="B19" s="91" t="s">
        <v>24</v>
      </c>
      <c r="C19" s="83">
        <f>C20+C32+C33+C37+C28</f>
        <v>2890</v>
      </c>
      <c r="D19" s="83">
        <f>D20+D32+D33+D37+D28</f>
        <v>1650</v>
      </c>
      <c r="E19" s="83">
        <f t="shared" si="0"/>
        <v>-1240</v>
      </c>
      <c r="F19" s="123">
        <f t="shared" si="1"/>
        <v>-42.906574394463668</v>
      </c>
    </row>
    <row r="20" spans="1:6" s="124" customFormat="1" ht="43.5" customHeight="1">
      <c r="A20" s="90">
        <v>21208</v>
      </c>
      <c r="B20" s="91" t="s">
        <v>32</v>
      </c>
      <c r="C20" s="83">
        <f>SUM(C21:C27)</f>
        <v>2775</v>
      </c>
      <c r="D20" s="83">
        <f>SUM(D21:D27)</f>
        <v>1200</v>
      </c>
      <c r="E20" s="83">
        <f t="shared" si="0"/>
        <v>-1575</v>
      </c>
      <c r="F20" s="123">
        <f t="shared" si="1"/>
        <v>-56.756756756756758</v>
      </c>
    </row>
    <row r="21" spans="1:6" s="126" customFormat="1" ht="30" customHeight="1">
      <c r="A21" s="95">
        <v>2120801</v>
      </c>
      <c r="B21" s="96" t="s">
        <v>33</v>
      </c>
      <c r="C21" s="71">
        <v>100</v>
      </c>
      <c r="D21" s="71"/>
      <c r="E21" s="71">
        <f t="shared" si="0"/>
        <v>-100</v>
      </c>
      <c r="F21" s="125">
        <f t="shared" si="1"/>
        <v>-100</v>
      </c>
    </row>
    <row r="22" spans="1:6" s="126" customFormat="1" ht="30" customHeight="1">
      <c r="A22" s="95">
        <v>2120802</v>
      </c>
      <c r="B22" s="96" t="s">
        <v>34</v>
      </c>
      <c r="C22" s="71"/>
      <c r="D22" s="71">
        <v>70</v>
      </c>
      <c r="E22" s="71">
        <f t="shared" si="0"/>
        <v>70</v>
      </c>
      <c r="F22" s="125"/>
    </row>
    <row r="23" spans="1:6" s="126" customFormat="1" ht="30" customHeight="1">
      <c r="A23" s="95">
        <v>2120803</v>
      </c>
      <c r="B23" s="96" t="s">
        <v>35</v>
      </c>
      <c r="C23" s="71">
        <v>177</v>
      </c>
      <c r="D23" s="71">
        <v>691</v>
      </c>
      <c r="E23" s="71">
        <f t="shared" si="0"/>
        <v>514</v>
      </c>
      <c r="F23" s="125">
        <f t="shared" si="1"/>
        <v>290.39548022598871</v>
      </c>
    </row>
    <row r="24" spans="1:6" s="126" customFormat="1" ht="30" customHeight="1">
      <c r="A24" s="95">
        <v>2120804</v>
      </c>
      <c r="B24" s="96" t="s">
        <v>36</v>
      </c>
      <c r="C24" s="71">
        <v>2446</v>
      </c>
      <c r="D24" s="71">
        <v>439</v>
      </c>
      <c r="E24" s="71">
        <f t="shared" si="0"/>
        <v>-2007</v>
      </c>
      <c r="F24" s="125">
        <f t="shared" si="1"/>
        <v>-82.052330335241209</v>
      </c>
    </row>
    <row r="25" spans="1:6" s="126" customFormat="1" ht="30" hidden="1" customHeight="1">
      <c r="A25" s="95">
        <v>2120805</v>
      </c>
      <c r="B25" s="96" t="s">
        <v>37</v>
      </c>
      <c r="C25" s="71"/>
      <c r="D25" s="71"/>
      <c r="E25" s="71">
        <f t="shared" si="0"/>
        <v>0</v>
      </c>
      <c r="F25" s="125"/>
    </row>
    <row r="26" spans="1:6" s="126" customFormat="1" ht="30" customHeight="1">
      <c r="A26" s="95">
        <v>2120806</v>
      </c>
      <c r="B26" s="96" t="s">
        <v>38</v>
      </c>
      <c r="C26" s="71">
        <v>52</v>
      </c>
      <c r="D26" s="71"/>
      <c r="E26" s="71">
        <f t="shared" si="0"/>
        <v>-52</v>
      </c>
      <c r="F26" s="125">
        <f t="shared" si="1"/>
        <v>-100</v>
      </c>
    </row>
    <row r="27" spans="1:6" s="126" customFormat="1" ht="42.75" hidden="1" customHeight="1">
      <c r="A27" s="95">
        <v>2120899</v>
      </c>
      <c r="B27" s="96" t="s">
        <v>39</v>
      </c>
      <c r="C27" s="71"/>
      <c r="D27" s="71"/>
      <c r="E27" s="71">
        <f t="shared" si="0"/>
        <v>0</v>
      </c>
      <c r="F27" s="125" t="e">
        <f t="shared" si="1"/>
        <v>#DIV/0!</v>
      </c>
    </row>
    <row r="28" spans="1:6" s="124" customFormat="1" ht="42.75" customHeight="1">
      <c r="A28" s="90">
        <v>21209</v>
      </c>
      <c r="B28" s="91" t="s">
        <v>149</v>
      </c>
      <c r="C28" s="83">
        <f>SUM(C29:C31)</f>
        <v>0</v>
      </c>
      <c r="D28" s="83">
        <f>SUM(D29:D31)</f>
        <v>0</v>
      </c>
      <c r="E28" s="83">
        <f t="shared" si="0"/>
        <v>0</v>
      </c>
      <c r="F28" s="123"/>
    </row>
    <row r="29" spans="1:6" s="126" customFormat="1" ht="35.25" hidden="1" customHeight="1">
      <c r="A29" s="95">
        <v>2120901</v>
      </c>
      <c r="B29" s="96" t="s">
        <v>150</v>
      </c>
      <c r="C29" s="71"/>
      <c r="D29" s="71"/>
      <c r="E29" s="71">
        <f t="shared" si="0"/>
        <v>0</v>
      </c>
      <c r="F29" s="125"/>
    </row>
    <row r="30" spans="1:6" s="126" customFormat="1" ht="35.25" hidden="1" customHeight="1">
      <c r="A30" s="95">
        <v>2120902</v>
      </c>
      <c r="B30" s="96" t="s">
        <v>151</v>
      </c>
      <c r="C30" s="71"/>
      <c r="D30" s="71"/>
      <c r="E30" s="71">
        <f t="shared" si="0"/>
        <v>0</v>
      </c>
      <c r="F30" s="125" t="e">
        <f t="shared" si="1"/>
        <v>#DIV/0!</v>
      </c>
    </row>
    <row r="31" spans="1:6" s="126" customFormat="1" ht="35.25" hidden="1" customHeight="1">
      <c r="A31" s="95">
        <v>2120999</v>
      </c>
      <c r="B31" s="96" t="s">
        <v>152</v>
      </c>
      <c r="C31" s="71"/>
      <c r="D31" s="71"/>
      <c r="E31" s="71">
        <f t="shared" si="0"/>
        <v>0</v>
      </c>
      <c r="F31" s="125" t="e">
        <f t="shared" si="1"/>
        <v>#DIV/0!</v>
      </c>
    </row>
    <row r="32" spans="1:6" s="124" customFormat="1" ht="42" customHeight="1">
      <c r="A32" s="90">
        <v>21211</v>
      </c>
      <c r="B32" s="91" t="s">
        <v>43</v>
      </c>
      <c r="C32" s="83">
        <v>65</v>
      </c>
      <c r="D32" s="83"/>
      <c r="E32" s="83">
        <f t="shared" si="0"/>
        <v>-65</v>
      </c>
      <c r="F32" s="123">
        <f t="shared" si="1"/>
        <v>-100</v>
      </c>
    </row>
    <row r="33" spans="1:6" s="124" customFormat="1" ht="42" customHeight="1">
      <c r="A33" s="90">
        <v>21213</v>
      </c>
      <c r="B33" s="91" t="s">
        <v>45</v>
      </c>
      <c r="C33" s="83">
        <f>C34+C35+C36</f>
        <v>50</v>
      </c>
      <c r="D33" s="83">
        <f>D34+D35+D36</f>
        <v>0</v>
      </c>
      <c r="E33" s="83">
        <f t="shared" si="0"/>
        <v>-50</v>
      </c>
      <c r="F33" s="123">
        <f t="shared" si="1"/>
        <v>-100</v>
      </c>
    </row>
    <row r="34" spans="1:6" s="126" customFormat="1" ht="30.75" hidden="1" customHeight="1">
      <c r="A34" s="95">
        <v>2121301</v>
      </c>
      <c r="B34" s="96" t="s">
        <v>41</v>
      </c>
      <c r="C34" s="71"/>
      <c r="D34" s="71"/>
      <c r="E34" s="71">
        <f t="shared" si="0"/>
        <v>0</v>
      </c>
      <c r="F34" s="125" t="e">
        <f t="shared" si="1"/>
        <v>#DIV/0!</v>
      </c>
    </row>
    <row r="35" spans="1:6" s="126" customFormat="1" ht="30.75" hidden="1" customHeight="1">
      <c r="A35" s="95">
        <v>2121302</v>
      </c>
      <c r="B35" s="96" t="s">
        <v>42</v>
      </c>
      <c r="C35" s="71"/>
      <c r="D35" s="71"/>
      <c r="E35" s="71">
        <f t="shared" si="0"/>
        <v>0</v>
      </c>
      <c r="F35" s="125" t="e">
        <f t="shared" si="1"/>
        <v>#DIV/0!</v>
      </c>
    </row>
    <row r="36" spans="1:6" s="126" customFormat="1" ht="30.75" customHeight="1">
      <c r="A36" s="95">
        <v>2121399</v>
      </c>
      <c r="B36" s="96" t="s">
        <v>46</v>
      </c>
      <c r="C36" s="71">
        <v>50</v>
      </c>
      <c r="D36" s="71"/>
      <c r="E36" s="71">
        <f t="shared" si="0"/>
        <v>-50</v>
      </c>
      <c r="F36" s="125">
        <f t="shared" si="1"/>
        <v>-100</v>
      </c>
    </row>
    <row r="37" spans="1:6" s="124" customFormat="1" ht="30.75" customHeight="1">
      <c r="A37" s="90">
        <v>21214</v>
      </c>
      <c r="B37" s="91" t="s">
        <v>47</v>
      </c>
      <c r="C37" s="83">
        <f>C38+C39+C40</f>
        <v>0</v>
      </c>
      <c r="D37" s="83">
        <f>D38+D39+D40</f>
        <v>450</v>
      </c>
      <c r="E37" s="83">
        <f t="shared" si="0"/>
        <v>450</v>
      </c>
      <c r="F37" s="123"/>
    </row>
    <row r="38" spans="1:6" s="126" customFormat="1" ht="30.75" hidden="1" customHeight="1">
      <c r="A38" s="95">
        <v>2121401</v>
      </c>
      <c r="B38" s="96" t="s">
        <v>117</v>
      </c>
      <c r="C38" s="71"/>
      <c r="D38" s="71"/>
      <c r="E38" s="71">
        <f t="shared" si="0"/>
        <v>0</v>
      </c>
      <c r="F38" s="125" t="e">
        <f t="shared" si="1"/>
        <v>#DIV/0!</v>
      </c>
    </row>
    <row r="39" spans="1:6" s="126" customFormat="1" ht="30.75" hidden="1" customHeight="1">
      <c r="A39" s="95">
        <v>2121402</v>
      </c>
      <c r="B39" s="96" t="s">
        <v>118</v>
      </c>
      <c r="C39" s="71"/>
      <c r="D39" s="71"/>
      <c r="E39" s="71">
        <f t="shared" si="0"/>
        <v>0</v>
      </c>
      <c r="F39" s="125"/>
    </row>
    <row r="40" spans="1:6" s="126" customFormat="1" ht="30.75" customHeight="1">
      <c r="A40" s="95">
        <v>2121499</v>
      </c>
      <c r="B40" s="96" t="s">
        <v>119</v>
      </c>
      <c r="C40" s="71"/>
      <c r="D40" s="71">
        <v>450</v>
      </c>
      <c r="E40" s="71">
        <f t="shared" si="0"/>
        <v>450</v>
      </c>
      <c r="F40" s="125"/>
    </row>
    <row r="41" spans="1:6" s="124" customFormat="1" ht="30.75" customHeight="1">
      <c r="A41" s="90">
        <v>213</v>
      </c>
      <c r="B41" s="91" t="s">
        <v>25</v>
      </c>
      <c r="C41" s="83">
        <f>C42</f>
        <v>0</v>
      </c>
      <c r="D41" s="83">
        <f>D42</f>
        <v>0</v>
      </c>
      <c r="E41" s="83">
        <f t="shared" si="0"/>
        <v>0</v>
      </c>
      <c r="F41" s="123"/>
    </row>
    <row r="42" spans="1:6" s="124" customFormat="1" ht="42.75" customHeight="1">
      <c r="A42" s="90">
        <v>21366</v>
      </c>
      <c r="B42" s="91" t="s">
        <v>48</v>
      </c>
      <c r="C42" s="83">
        <f>C43+C44</f>
        <v>0</v>
      </c>
      <c r="D42" s="83">
        <f>D43+D44</f>
        <v>0</v>
      </c>
      <c r="E42" s="83">
        <f t="shared" si="0"/>
        <v>0</v>
      </c>
      <c r="F42" s="123"/>
    </row>
    <row r="43" spans="1:6" s="126" customFormat="1" ht="32.25" hidden="1" customHeight="1">
      <c r="A43" s="95">
        <v>2136601</v>
      </c>
      <c r="B43" s="96" t="s">
        <v>28</v>
      </c>
      <c r="C43" s="71"/>
      <c r="D43" s="71"/>
      <c r="E43" s="71">
        <f t="shared" si="0"/>
        <v>0</v>
      </c>
      <c r="F43" s="125"/>
    </row>
    <row r="44" spans="1:6" s="124" customFormat="1" ht="32.25" hidden="1" customHeight="1">
      <c r="A44" s="95">
        <v>2136699</v>
      </c>
      <c r="B44" s="96" t="s">
        <v>49</v>
      </c>
      <c r="C44" s="71"/>
      <c r="D44" s="71"/>
      <c r="E44" s="71">
        <f t="shared" si="0"/>
        <v>0</v>
      </c>
      <c r="F44" s="125"/>
    </row>
    <row r="45" spans="1:6" s="124" customFormat="1" ht="32.25" customHeight="1">
      <c r="A45" s="90">
        <v>214</v>
      </c>
      <c r="B45" s="91" t="s">
        <v>85</v>
      </c>
      <c r="C45" s="83">
        <f>C46+C48</f>
        <v>0</v>
      </c>
      <c r="D45" s="83">
        <f>D46+D48</f>
        <v>0</v>
      </c>
      <c r="E45" s="83">
        <f t="shared" si="0"/>
        <v>0</v>
      </c>
      <c r="F45" s="123"/>
    </row>
    <row r="46" spans="1:6" s="124" customFormat="1" ht="32.25" customHeight="1">
      <c r="A46" s="90">
        <v>21462</v>
      </c>
      <c r="B46" s="91" t="s">
        <v>155</v>
      </c>
      <c r="C46" s="83">
        <f>C47</f>
        <v>0</v>
      </c>
      <c r="D46" s="83">
        <f>D47</f>
        <v>0</v>
      </c>
      <c r="E46" s="83">
        <f t="shared" si="0"/>
        <v>0</v>
      </c>
      <c r="F46" s="123"/>
    </row>
    <row r="47" spans="1:6" s="126" customFormat="1" ht="32.25" hidden="1" customHeight="1">
      <c r="A47" s="95">
        <v>2146299</v>
      </c>
      <c r="B47" s="96" t="s">
        <v>156</v>
      </c>
      <c r="C47" s="71"/>
      <c r="D47" s="71"/>
      <c r="E47" s="71">
        <f t="shared" si="0"/>
        <v>0</v>
      </c>
      <c r="F47" s="125" t="e">
        <f t="shared" si="1"/>
        <v>#DIV/0!</v>
      </c>
    </row>
    <row r="48" spans="1:6" s="124" customFormat="1" ht="32.25" customHeight="1">
      <c r="A48" s="90">
        <v>21463</v>
      </c>
      <c r="B48" s="91" t="s">
        <v>153</v>
      </c>
      <c r="C48" s="83">
        <f>C49</f>
        <v>0</v>
      </c>
      <c r="D48" s="83">
        <f>D49</f>
        <v>0</v>
      </c>
      <c r="E48" s="83">
        <f t="shared" si="0"/>
        <v>0</v>
      </c>
      <c r="F48" s="123"/>
    </row>
    <row r="49" spans="1:6" s="126" customFormat="1" ht="32.25" hidden="1" customHeight="1">
      <c r="A49" s="95">
        <v>2146399</v>
      </c>
      <c r="B49" s="96" t="s">
        <v>154</v>
      </c>
      <c r="C49" s="71"/>
      <c r="D49" s="71"/>
      <c r="E49" s="71">
        <f t="shared" si="0"/>
        <v>0</v>
      </c>
      <c r="F49" s="125" t="e">
        <f t="shared" si="1"/>
        <v>#DIV/0!</v>
      </c>
    </row>
    <row r="50" spans="1:6" s="124" customFormat="1" ht="32.25" customHeight="1">
      <c r="A50" s="90">
        <v>229</v>
      </c>
      <c r="B50" s="91" t="s">
        <v>51</v>
      </c>
      <c r="C50" s="83">
        <f>C51+C52+C54</f>
        <v>13</v>
      </c>
      <c r="D50" s="83">
        <f>D51+D52+D54</f>
        <v>0</v>
      </c>
      <c r="E50" s="83">
        <f t="shared" si="0"/>
        <v>-13</v>
      </c>
      <c r="F50" s="123">
        <f t="shared" si="1"/>
        <v>-100</v>
      </c>
    </row>
    <row r="51" spans="1:6" s="124" customFormat="1" ht="39" customHeight="1">
      <c r="A51" s="90">
        <v>22904</v>
      </c>
      <c r="B51" s="91" t="s">
        <v>63</v>
      </c>
      <c r="C51" s="83"/>
      <c r="D51" s="83"/>
      <c r="E51" s="83">
        <f t="shared" si="0"/>
        <v>0</v>
      </c>
      <c r="F51" s="123"/>
    </row>
    <row r="52" spans="1:6" s="124" customFormat="1" ht="34.5" customHeight="1">
      <c r="A52" s="90">
        <v>22908</v>
      </c>
      <c r="B52" s="91" t="s">
        <v>52</v>
      </c>
      <c r="C52" s="83">
        <f>C53</f>
        <v>0</v>
      </c>
      <c r="D52" s="83">
        <f>D53</f>
        <v>0</v>
      </c>
      <c r="E52" s="83">
        <f t="shared" si="0"/>
        <v>0</v>
      </c>
      <c r="F52" s="123"/>
    </row>
    <row r="53" spans="1:6" s="126" customFormat="1" ht="34.5" hidden="1" customHeight="1">
      <c r="A53" s="95">
        <v>2290804</v>
      </c>
      <c r="B53" s="96" t="s">
        <v>53</v>
      </c>
      <c r="C53" s="71"/>
      <c r="D53" s="71"/>
      <c r="E53" s="71">
        <f t="shared" si="0"/>
        <v>0</v>
      </c>
      <c r="F53" s="125" t="e">
        <f t="shared" si="1"/>
        <v>#DIV/0!</v>
      </c>
    </row>
    <row r="54" spans="1:6" s="124" customFormat="1" ht="34.5" customHeight="1">
      <c r="A54" s="90">
        <v>22960</v>
      </c>
      <c r="B54" s="91" t="s">
        <v>54</v>
      </c>
      <c r="C54" s="83">
        <f>SUM(C55:C59)</f>
        <v>13</v>
      </c>
      <c r="D54" s="83">
        <f>SUM(D55:D59)</f>
        <v>0</v>
      </c>
      <c r="E54" s="83">
        <f t="shared" si="0"/>
        <v>-13</v>
      </c>
      <c r="F54" s="123">
        <f t="shared" si="1"/>
        <v>-100</v>
      </c>
    </row>
    <row r="55" spans="1:6" s="126" customFormat="1" ht="34.5" customHeight="1">
      <c r="A55" s="95">
        <v>2296002</v>
      </c>
      <c r="B55" s="96" t="s">
        <v>55</v>
      </c>
      <c r="C55" s="71">
        <v>11</v>
      </c>
      <c r="D55" s="71"/>
      <c r="E55" s="71">
        <f t="shared" si="0"/>
        <v>-11</v>
      </c>
      <c r="F55" s="125">
        <f t="shared" si="1"/>
        <v>-100</v>
      </c>
    </row>
    <row r="56" spans="1:6" s="126" customFormat="1" ht="34.5" hidden="1" customHeight="1">
      <c r="A56" s="95">
        <v>2296003</v>
      </c>
      <c r="B56" s="96" t="s">
        <v>56</v>
      </c>
      <c r="C56" s="71"/>
      <c r="D56" s="71"/>
      <c r="E56" s="71">
        <f t="shared" si="0"/>
        <v>0</v>
      </c>
      <c r="F56" s="125" t="e">
        <f t="shared" si="1"/>
        <v>#DIV/0!</v>
      </c>
    </row>
    <row r="57" spans="1:6" s="124" customFormat="1" ht="34.5" hidden="1" customHeight="1">
      <c r="A57" s="95">
        <v>2296004</v>
      </c>
      <c r="B57" s="96" t="s">
        <v>57</v>
      </c>
      <c r="C57" s="71"/>
      <c r="D57" s="71"/>
      <c r="E57" s="71">
        <f t="shared" si="0"/>
        <v>0</v>
      </c>
      <c r="F57" s="125" t="e">
        <f t="shared" si="1"/>
        <v>#DIV/0!</v>
      </c>
    </row>
    <row r="58" spans="1:6" s="124" customFormat="1" ht="34.5" customHeight="1">
      <c r="A58" s="95">
        <v>2296006</v>
      </c>
      <c r="B58" s="96" t="s">
        <v>58</v>
      </c>
      <c r="C58" s="71">
        <v>2</v>
      </c>
      <c r="D58" s="71"/>
      <c r="E58" s="71">
        <f t="shared" si="0"/>
        <v>-2</v>
      </c>
      <c r="F58" s="125">
        <f t="shared" si="1"/>
        <v>-100</v>
      </c>
    </row>
    <row r="59" spans="1:6" s="124" customFormat="1" ht="37.5" hidden="1" customHeight="1">
      <c r="A59" s="95">
        <v>2296099</v>
      </c>
      <c r="B59" s="96" t="s">
        <v>59</v>
      </c>
      <c r="C59" s="71"/>
      <c r="D59" s="71"/>
      <c r="E59" s="71">
        <f t="shared" si="0"/>
        <v>0</v>
      </c>
      <c r="F59" s="125" t="e">
        <f t="shared" si="1"/>
        <v>#DIV/0!</v>
      </c>
    </row>
    <row r="60" spans="1:6" s="124" customFormat="1" ht="29.25" customHeight="1">
      <c r="A60" s="90">
        <v>232</v>
      </c>
      <c r="B60" s="91" t="s">
        <v>74</v>
      </c>
      <c r="C60" s="83">
        <f>C61</f>
        <v>0</v>
      </c>
      <c r="D60" s="83">
        <f>D61</f>
        <v>0</v>
      </c>
      <c r="E60" s="83">
        <f t="shared" si="0"/>
        <v>0</v>
      </c>
      <c r="F60" s="123"/>
    </row>
    <row r="61" spans="1:6" s="124" customFormat="1" ht="29.25" customHeight="1">
      <c r="A61" s="90">
        <v>23204</v>
      </c>
      <c r="B61" s="91" t="s">
        <v>75</v>
      </c>
      <c r="C61" s="83">
        <f>C62</f>
        <v>0</v>
      </c>
      <c r="D61" s="83">
        <f>D62</f>
        <v>0</v>
      </c>
      <c r="E61" s="83">
        <f t="shared" si="0"/>
        <v>0</v>
      </c>
      <c r="F61" s="123"/>
    </row>
    <row r="62" spans="1:6" s="126" customFormat="1" ht="29.25" hidden="1" customHeight="1">
      <c r="A62" s="95">
        <v>2320411</v>
      </c>
      <c r="B62" s="96" t="s">
        <v>76</v>
      </c>
      <c r="C62" s="71"/>
      <c r="D62" s="71"/>
      <c r="E62" s="71">
        <f t="shared" si="0"/>
        <v>0</v>
      </c>
      <c r="F62" s="125" t="e">
        <f t="shared" si="1"/>
        <v>#DIV/0!</v>
      </c>
    </row>
    <row r="63" spans="1:6" s="124" customFormat="1" ht="29.25" customHeight="1">
      <c r="A63" s="90">
        <v>233</v>
      </c>
      <c r="B63" s="91" t="s">
        <v>103</v>
      </c>
      <c r="C63" s="83">
        <f>C64</f>
        <v>0</v>
      </c>
      <c r="D63" s="83">
        <f>D64</f>
        <v>0</v>
      </c>
      <c r="E63" s="83">
        <f t="shared" si="0"/>
        <v>0</v>
      </c>
      <c r="F63" s="123"/>
    </row>
    <row r="64" spans="1:6" s="124" customFormat="1" ht="29.25" customHeight="1">
      <c r="A64" s="90">
        <v>23304</v>
      </c>
      <c r="B64" s="91" t="s">
        <v>104</v>
      </c>
      <c r="C64" s="83">
        <f>C65</f>
        <v>0</v>
      </c>
      <c r="D64" s="83">
        <f>D65</f>
        <v>0</v>
      </c>
      <c r="E64" s="83">
        <f t="shared" si="0"/>
        <v>0</v>
      </c>
      <c r="F64" s="123"/>
    </row>
    <row r="65" spans="1:6" s="126" customFormat="1" ht="35.25" hidden="1" customHeight="1">
      <c r="A65" s="95">
        <v>2330411</v>
      </c>
      <c r="B65" s="96" t="s">
        <v>105</v>
      </c>
      <c r="C65" s="71"/>
      <c r="D65" s="71"/>
      <c r="E65" s="71">
        <f t="shared" si="0"/>
        <v>0</v>
      </c>
      <c r="F65" s="125" t="e">
        <f t="shared" si="1"/>
        <v>#DIV/0!</v>
      </c>
    </row>
    <row r="66" spans="1:6" s="124" customFormat="1" ht="30" customHeight="1">
      <c r="A66" s="90" t="s">
        <v>68</v>
      </c>
      <c r="B66" s="91"/>
      <c r="C66" s="83">
        <f>C67</f>
        <v>0</v>
      </c>
      <c r="D66" s="83">
        <f>D67</f>
        <v>0</v>
      </c>
      <c r="E66" s="83">
        <f t="shared" si="0"/>
        <v>0</v>
      </c>
      <c r="F66" s="123"/>
    </row>
    <row r="67" spans="1:6" s="124" customFormat="1" ht="30" hidden="1" customHeight="1">
      <c r="A67" s="95">
        <v>2300402</v>
      </c>
      <c r="B67" s="127" t="s">
        <v>69</v>
      </c>
      <c r="C67" s="71"/>
      <c r="D67" s="71"/>
      <c r="E67" s="71">
        <f t="shared" si="0"/>
        <v>0</v>
      </c>
      <c r="F67" s="125"/>
    </row>
    <row r="68" spans="1:6" s="124" customFormat="1" ht="30" customHeight="1">
      <c r="A68" s="90" t="s">
        <v>70</v>
      </c>
      <c r="B68" s="128"/>
      <c r="C68" s="83">
        <f>C69</f>
        <v>0</v>
      </c>
      <c r="D68" s="83">
        <f>D69</f>
        <v>0</v>
      </c>
      <c r="E68" s="83">
        <f t="shared" si="0"/>
        <v>0</v>
      </c>
      <c r="F68" s="123"/>
    </row>
    <row r="69" spans="1:6" s="124" customFormat="1" ht="30" hidden="1" customHeight="1">
      <c r="A69" s="95">
        <v>23104</v>
      </c>
      <c r="B69" s="127" t="s">
        <v>71</v>
      </c>
      <c r="C69" s="71"/>
      <c r="D69" s="71"/>
      <c r="E69" s="71">
        <f t="shared" si="0"/>
        <v>0</v>
      </c>
      <c r="F69" s="125"/>
    </row>
    <row r="70" spans="1:6" s="124" customFormat="1" ht="30" customHeight="1">
      <c r="A70" s="90" t="s">
        <v>73</v>
      </c>
      <c r="B70" s="91"/>
      <c r="C70" s="83">
        <f>C71</f>
        <v>0</v>
      </c>
      <c r="D70" s="83">
        <f>D71</f>
        <v>0</v>
      </c>
      <c r="E70" s="83">
        <f>D70-C70</f>
        <v>0</v>
      </c>
      <c r="F70" s="123"/>
    </row>
    <row r="71" spans="1:6" s="126" customFormat="1" ht="30" hidden="1" customHeight="1">
      <c r="A71" s="95">
        <v>2300802</v>
      </c>
      <c r="B71" s="96" t="s">
        <v>22</v>
      </c>
      <c r="C71" s="71"/>
      <c r="D71" s="71"/>
      <c r="E71" s="71">
        <f>D71-C71</f>
        <v>0</v>
      </c>
      <c r="F71" s="125"/>
    </row>
    <row r="72" spans="1:6" s="124" customFormat="1" ht="30" customHeight="1">
      <c r="A72" s="90" t="s">
        <v>72</v>
      </c>
      <c r="B72" s="91"/>
      <c r="C72" s="83">
        <f>C73</f>
        <v>0</v>
      </c>
      <c r="D72" s="83">
        <f>D73</f>
        <v>0</v>
      </c>
      <c r="E72" s="83">
        <f>D72-C72</f>
        <v>0</v>
      </c>
      <c r="F72" s="123"/>
    </row>
    <row r="73" spans="1:6" s="126" customFormat="1" ht="30" hidden="1" customHeight="1">
      <c r="A73" s="95">
        <v>2300902</v>
      </c>
      <c r="B73" s="96" t="s">
        <v>60</v>
      </c>
      <c r="C73" s="71"/>
      <c r="D73" s="71"/>
      <c r="E73" s="71">
        <f>D73-C73</f>
        <v>0</v>
      </c>
      <c r="F73" s="125"/>
    </row>
    <row r="74" spans="1:6" s="124" customFormat="1" ht="30" customHeight="1">
      <c r="A74" s="154" t="s">
        <v>62</v>
      </c>
      <c r="B74" s="155"/>
      <c r="C74" s="83">
        <f>龙口镇基金收入!C28</f>
        <v>3106</v>
      </c>
      <c r="D74" s="83">
        <f>龙口镇基金收入!D28</f>
        <v>1650</v>
      </c>
      <c r="E74" s="83">
        <f>D74-C74</f>
        <v>-1456</v>
      </c>
      <c r="F74" s="123">
        <f>E74/C74*100</f>
        <v>-46.877012234385063</v>
      </c>
    </row>
    <row r="75" spans="1:6" s="124" customFormat="1" ht="18" customHeight="1">
      <c r="A75" s="156" t="s">
        <v>148</v>
      </c>
      <c r="B75" s="152"/>
      <c r="C75" s="152"/>
      <c r="D75" s="152"/>
      <c r="E75" s="152"/>
      <c r="F75" s="152"/>
    </row>
    <row r="76" spans="1:6">
      <c r="A76" s="153"/>
      <c r="B76" s="153"/>
      <c r="C76" s="153"/>
      <c r="D76" s="153"/>
      <c r="E76" s="153"/>
      <c r="F76" s="153"/>
    </row>
  </sheetData>
  <mergeCells count="3">
    <mergeCell ref="A2:F2"/>
    <mergeCell ref="A74:B74"/>
    <mergeCell ref="A75:F76"/>
  </mergeCells>
  <phoneticPr fontId="2" type="noConversion"/>
  <printOptions horizontalCentered="1"/>
  <pageMargins left="0.39370078740157483" right="0.39370078740157483" top="0.39370078740157483" bottom="0.59055118110236227" header="0.35433070866141736" footer="0.19685039370078741"/>
  <pageSetup paperSize="9" scale="93" fitToHeight="0" orientation="portrait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T50"/>
  <sheetViews>
    <sheetView workbookViewId="0">
      <pane ySplit="5" topLeftCell="A6" activePane="bottomLeft" state="frozen"/>
      <selection pane="bottomLeft" activeCell="N21" sqref="N21"/>
    </sheetView>
  </sheetViews>
  <sheetFormatPr defaultColWidth="9.125" defaultRowHeight="13.5"/>
  <cols>
    <col min="1" max="1" width="9.125" style="45" customWidth="1"/>
    <col min="2" max="2" width="12.75" style="37" customWidth="1"/>
    <col min="3" max="3" width="9.125" style="37" customWidth="1"/>
    <col min="4" max="4" width="8.25" style="45" customWidth="1"/>
    <col min="5" max="5" width="7.75" style="45" customWidth="1"/>
    <col min="6" max="7" width="9.75" style="45" customWidth="1"/>
    <col min="8" max="8" width="6.125" style="45" customWidth="1"/>
    <col min="9" max="9" width="9.125" style="45" customWidth="1"/>
    <col min="10" max="10" width="12.375" style="45" customWidth="1"/>
    <col min="11" max="11" width="10.5" style="59" customWidth="1"/>
    <col min="12" max="12" width="10.25" style="45" customWidth="1"/>
    <col min="13" max="13" width="9.125" style="45" customWidth="1"/>
    <col min="14" max="14" width="9.75" style="45" customWidth="1"/>
    <col min="15" max="15" width="9.125" style="45" customWidth="1"/>
    <col min="16" max="17" width="10.25" style="45" customWidth="1"/>
    <col min="18" max="19" width="9.125" style="45" customWidth="1"/>
    <col min="20" max="20" width="9.125" style="9" customWidth="1"/>
    <col min="21" max="16384" width="9.125" style="45"/>
  </cols>
  <sheetData>
    <row r="1" spans="1:20" ht="24.6" customHeight="1">
      <c r="A1" s="136" t="s">
        <v>132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20">
      <c r="S2" s="45" t="s">
        <v>122</v>
      </c>
    </row>
    <row r="3" spans="1:20" s="9" customFormat="1" ht="20.45" customHeight="1">
      <c r="A3" s="137" t="s">
        <v>87</v>
      </c>
      <c r="B3" s="137"/>
      <c r="C3" s="137"/>
      <c r="D3" s="137"/>
      <c r="E3" s="137"/>
      <c r="F3" s="137"/>
      <c r="G3" s="137"/>
      <c r="H3" s="137"/>
      <c r="I3" s="137" t="s">
        <v>88</v>
      </c>
      <c r="J3" s="137"/>
      <c r="K3" s="137"/>
      <c r="L3" s="137"/>
      <c r="M3" s="137"/>
      <c r="N3" s="137"/>
      <c r="O3" s="137"/>
      <c r="P3" s="137" t="s">
        <v>123</v>
      </c>
      <c r="Q3" s="137"/>
      <c r="R3" s="137"/>
      <c r="S3" s="138" t="s">
        <v>124</v>
      </c>
      <c r="T3" s="138" t="s">
        <v>125</v>
      </c>
    </row>
    <row r="4" spans="1:20" ht="14.45" customHeight="1">
      <c r="A4" s="144" t="s">
        <v>6</v>
      </c>
      <c r="B4" s="138" t="s">
        <v>7</v>
      </c>
      <c r="C4" s="148" t="s">
        <v>126</v>
      </c>
      <c r="D4" s="148"/>
      <c r="E4" s="148"/>
      <c r="F4" s="149" t="s">
        <v>131</v>
      </c>
      <c r="G4" s="149"/>
      <c r="H4" s="149"/>
      <c r="I4" s="144" t="s">
        <v>6</v>
      </c>
      <c r="J4" s="144" t="s">
        <v>7</v>
      </c>
      <c r="K4" s="141" t="s">
        <v>89</v>
      </c>
      <c r="L4" s="142"/>
      <c r="M4" s="143"/>
      <c r="N4" s="146" t="s">
        <v>127</v>
      </c>
      <c r="O4" s="146" t="s">
        <v>128</v>
      </c>
      <c r="P4" s="137" t="s">
        <v>90</v>
      </c>
      <c r="Q4" s="137" t="s">
        <v>91</v>
      </c>
      <c r="R4" s="137" t="s">
        <v>120</v>
      </c>
      <c r="S4" s="139"/>
      <c r="T4" s="139"/>
    </row>
    <row r="5" spans="1:20" ht="33" customHeight="1">
      <c r="A5" s="145"/>
      <c r="B5" s="140"/>
      <c r="C5" s="46" t="s">
        <v>90</v>
      </c>
      <c r="D5" s="52" t="s">
        <v>91</v>
      </c>
      <c r="E5" s="47" t="s">
        <v>120</v>
      </c>
      <c r="F5" s="47" t="s">
        <v>90</v>
      </c>
      <c r="G5" s="47" t="s">
        <v>91</v>
      </c>
      <c r="H5" s="47" t="s">
        <v>120</v>
      </c>
      <c r="I5" s="145"/>
      <c r="J5" s="145"/>
      <c r="K5" s="14" t="s">
        <v>90</v>
      </c>
      <c r="L5" s="14" t="s">
        <v>91</v>
      </c>
      <c r="M5" s="14" t="s">
        <v>120</v>
      </c>
      <c r="N5" s="147"/>
      <c r="O5" s="147"/>
      <c r="P5" s="137"/>
      <c r="Q5" s="137"/>
      <c r="R5" s="137"/>
      <c r="S5" s="140"/>
      <c r="T5" s="140"/>
    </row>
    <row r="6" spans="1:20" ht="18.600000000000001" customHeight="1">
      <c r="A6" s="24" t="s">
        <v>2</v>
      </c>
      <c r="B6" s="25"/>
      <c r="C6" s="26">
        <f>C7+C8+C12+C16+C20+C30+C31+C32+C35+C36+C38+C40+C43+C44</f>
        <v>11988.9</v>
      </c>
      <c r="D6" s="26">
        <f>C6-E6</f>
        <v>7195.9</v>
      </c>
      <c r="E6" s="26">
        <f>E7+E8+E12+E16+E20+E30+E31+E32+E35+E36+E38+E40+E43+E44</f>
        <v>4793</v>
      </c>
      <c r="F6" s="26" t="e">
        <f>G6+H6</f>
        <v>#REF!</v>
      </c>
      <c r="G6" s="26" t="e">
        <f>G7+G8+G12+G16+G20+G30+G31+G32+G35+G36+G38+G40+G43+G44</f>
        <v>#REF!</v>
      </c>
      <c r="H6" s="26">
        <f>H7+H8+H12+H16+H20+H30+H31+H32+H35+H36+H38+H40+H43+H44</f>
        <v>448</v>
      </c>
      <c r="I6" s="27" t="s">
        <v>5</v>
      </c>
      <c r="J6" s="28"/>
      <c r="K6" s="62" t="e">
        <f>K7+K8+K11+K19+K37+K39+K41</f>
        <v>#REF!</v>
      </c>
      <c r="L6" s="29" t="e">
        <f>K6-M6</f>
        <v>#REF!</v>
      </c>
      <c r="M6" s="29">
        <f>M7+M8+M11+M19+M37+M39+M41</f>
        <v>5241</v>
      </c>
      <c r="N6" s="29">
        <f>N7+N8+N11+N19+N37+N39+N41</f>
        <v>51260</v>
      </c>
      <c r="O6" s="62">
        <f>O7+O8+O11+O19+O37+O39+O41</f>
        <v>0</v>
      </c>
      <c r="P6" s="31" t="e">
        <f>C6+F6-K6-N6-O6</f>
        <v>#REF!</v>
      </c>
      <c r="Q6" s="31" t="e">
        <f>Q7+Q8+Q12+Q16+Q20+Q30+Q31+Q32+Q35+Q36+Q37+Q39+Q42+Q43+Q44</f>
        <v>#REF!</v>
      </c>
      <c r="R6" s="31">
        <f>R7+R8+R12+R16+R20+R30+R31+R32+R35+R36+R38+R40+R42+R43+R44</f>
        <v>0</v>
      </c>
      <c r="S6" s="29">
        <v>865</v>
      </c>
      <c r="T6" s="31" t="e">
        <f>T7+T8+T12+T16+T20+T30+T31+T32+T35+T36+T37+T39+T42+T43+T44</f>
        <v>#REF!</v>
      </c>
    </row>
    <row r="7" spans="1:20" ht="33.6" customHeight="1">
      <c r="A7" s="32">
        <v>1030119</v>
      </c>
      <c r="B7" s="33" t="s">
        <v>8</v>
      </c>
      <c r="C7" s="26">
        <f>SUM(D7:E7)</f>
        <v>193</v>
      </c>
      <c r="D7" s="26">
        <v>193</v>
      </c>
      <c r="E7" s="53">
        <v>0</v>
      </c>
      <c r="F7" s="26" t="e">
        <f t="shared" ref="F7:F50" si="0">G7+H7</f>
        <v>#REF!</v>
      </c>
      <c r="G7" s="26" t="e">
        <f>#REF!</f>
        <v>#REF!</v>
      </c>
      <c r="H7" s="26"/>
      <c r="I7" s="27">
        <v>215</v>
      </c>
      <c r="J7" s="28" t="s">
        <v>50</v>
      </c>
      <c r="K7" s="40">
        <f>L7+M7</f>
        <v>0</v>
      </c>
      <c r="L7" s="29">
        <v>0</v>
      </c>
      <c r="M7" s="31">
        <f>E7+H7</f>
        <v>0</v>
      </c>
      <c r="N7" s="38">
        <v>1356</v>
      </c>
      <c r="O7" s="30"/>
      <c r="P7" s="31" t="e">
        <f t="shared" ref="P7:P50" si="1">C7+F7-K7-N7-O7</f>
        <v>#REF!</v>
      </c>
      <c r="Q7" s="31" t="e">
        <f>D7+G7-L7-N7-O7</f>
        <v>#REF!</v>
      </c>
      <c r="R7" s="31">
        <f>E7+H7-M7</f>
        <v>0</v>
      </c>
      <c r="S7" s="29" t="e">
        <f>IF(Q7&gt;G7*0.3,Q7-G7*0.3,0)</f>
        <v>#REF!</v>
      </c>
      <c r="T7" s="31" t="e">
        <f t="shared" ref="T7:T50" si="2">Q7-S7</f>
        <v>#REF!</v>
      </c>
    </row>
    <row r="8" spans="1:20" ht="40.5">
      <c r="A8" s="34"/>
      <c r="B8" s="33" t="s">
        <v>92</v>
      </c>
      <c r="C8" s="26">
        <v>62</v>
      </c>
      <c r="D8" s="26">
        <v>0</v>
      </c>
      <c r="E8" s="53">
        <v>62</v>
      </c>
      <c r="F8" s="26">
        <f t="shared" si="0"/>
        <v>0</v>
      </c>
      <c r="G8" s="26">
        <f>G9+G10</f>
        <v>0</v>
      </c>
      <c r="H8" s="26">
        <f>H9+H10</f>
        <v>0</v>
      </c>
      <c r="I8" s="27">
        <v>207</v>
      </c>
      <c r="J8" s="28" t="s">
        <v>21</v>
      </c>
      <c r="K8" s="29">
        <f>K9+K10</f>
        <v>62</v>
      </c>
      <c r="L8" s="29">
        <f>K8-M8</f>
        <v>0</v>
      </c>
      <c r="M8" s="31">
        <f>E8+H8</f>
        <v>62</v>
      </c>
      <c r="N8" s="29">
        <f>N9+N10</f>
        <v>0</v>
      </c>
      <c r="O8" s="29">
        <f>O9+O10</f>
        <v>0</v>
      </c>
      <c r="P8" s="31">
        <f t="shared" si="1"/>
        <v>0</v>
      </c>
      <c r="Q8" s="31">
        <f t="shared" ref="Q8:Q50" si="3">D8+G8-L8-N8-O8</f>
        <v>0</v>
      </c>
      <c r="R8" s="31">
        <f t="shared" ref="R8:R50" si="4">E8+H8-M8</f>
        <v>0</v>
      </c>
      <c r="S8" s="29">
        <f t="shared" ref="S8:S50" si="5">IF(Q8&gt;G8*0.3,Q8-G8*0.3,0)</f>
        <v>0</v>
      </c>
      <c r="T8" s="31">
        <f t="shared" si="2"/>
        <v>0</v>
      </c>
    </row>
    <row r="9" spans="1:20" ht="32.450000000000003" customHeight="1">
      <c r="A9" s="34"/>
      <c r="B9" s="23" t="s">
        <v>102</v>
      </c>
      <c r="C9" s="26">
        <f>SUM(D9:E9)</f>
        <v>0</v>
      </c>
      <c r="D9" s="26">
        <v>0</v>
      </c>
      <c r="E9" s="53">
        <v>0</v>
      </c>
      <c r="F9" s="26">
        <f t="shared" si="0"/>
        <v>0</v>
      </c>
      <c r="G9" s="26"/>
      <c r="H9" s="26">
        <v>0</v>
      </c>
      <c r="I9" s="22">
        <v>2070702</v>
      </c>
      <c r="J9" s="23" t="s">
        <v>102</v>
      </c>
      <c r="K9" s="40">
        <f>L9+M9</f>
        <v>0</v>
      </c>
      <c r="L9" s="31">
        <f>D9+G9</f>
        <v>0</v>
      </c>
      <c r="M9" s="31">
        <f>E9+H9</f>
        <v>0</v>
      </c>
      <c r="N9" s="30"/>
      <c r="O9" s="30"/>
      <c r="P9" s="31">
        <f t="shared" si="1"/>
        <v>0</v>
      </c>
      <c r="Q9" s="31">
        <f t="shared" si="3"/>
        <v>0</v>
      </c>
      <c r="R9" s="31">
        <f t="shared" si="4"/>
        <v>0</v>
      </c>
      <c r="S9" s="29">
        <f t="shared" si="5"/>
        <v>0</v>
      </c>
      <c r="T9" s="31">
        <f t="shared" si="2"/>
        <v>0</v>
      </c>
    </row>
    <row r="10" spans="1:20" ht="48" customHeight="1">
      <c r="A10" s="34"/>
      <c r="B10" s="23" t="s">
        <v>100</v>
      </c>
      <c r="C10" s="26">
        <f>SUM(D10:E10)</f>
        <v>62</v>
      </c>
      <c r="D10" s="26">
        <v>0</v>
      </c>
      <c r="E10" s="53">
        <v>62</v>
      </c>
      <c r="F10" s="26">
        <f t="shared" si="0"/>
        <v>0</v>
      </c>
      <c r="G10" s="26"/>
      <c r="H10" s="26">
        <v>0</v>
      </c>
      <c r="I10" s="22">
        <v>2070799</v>
      </c>
      <c r="J10" s="23" t="s">
        <v>100</v>
      </c>
      <c r="K10" s="40">
        <f>L10+M10</f>
        <v>62</v>
      </c>
      <c r="L10" s="29">
        <f>D10+G10</f>
        <v>0</v>
      </c>
      <c r="M10" s="31">
        <f>E10+H10</f>
        <v>62</v>
      </c>
      <c r="N10" s="30"/>
      <c r="O10" s="30"/>
      <c r="P10" s="31">
        <f t="shared" si="1"/>
        <v>0</v>
      </c>
      <c r="Q10" s="31">
        <f t="shared" si="3"/>
        <v>0</v>
      </c>
      <c r="R10" s="31">
        <f t="shared" si="4"/>
        <v>0</v>
      </c>
      <c r="S10" s="29">
        <f t="shared" si="5"/>
        <v>0</v>
      </c>
      <c r="T10" s="31">
        <f t="shared" si="2"/>
        <v>0</v>
      </c>
    </row>
    <row r="11" spans="1:20" ht="31.15" customHeight="1">
      <c r="A11" s="34"/>
      <c r="B11" s="25"/>
      <c r="C11" s="26"/>
      <c r="D11" s="26"/>
      <c r="E11" s="53"/>
      <c r="F11" s="26"/>
      <c r="G11" s="26"/>
      <c r="H11" s="26"/>
      <c r="I11" s="27">
        <v>208</v>
      </c>
      <c r="J11" s="28" t="s">
        <v>23</v>
      </c>
      <c r="K11" s="40">
        <f>K12+K16</f>
        <v>865</v>
      </c>
      <c r="L11" s="29">
        <f>K11-M11</f>
        <v>0</v>
      </c>
      <c r="M11" s="31">
        <f>M12+M16</f>
        <v>865</v>
      </c>
      <c r="N11" s="30"/>
      <c r="O11" s="30"/>
      <c r="P11" s="31"/>
      <c r="Q11" s="31"/>
      <c r="R11" s="31"/>
      <c r="S11" s="31">
        <f>S12+S16</f>
        <v>0</v>
      </c>
      <c r="T11" s="31">
        <f t="shared" si="2"/>
        <v>0</v>
      </c>
    </row>
    <row r="12" spans="1:20" ht="45" customHeight="1">
      <c r="A12" s="34"/>
      <c r="B12" s="33" t="s">
        <v>93</v>
      </c>
      <c r="C12" s="26">
        <f>SUM(D12:E12)</f>
        <v>520</v>
      </c>
      <c r="D12" s="53">
        <f>SUM(D13:D15)</f>
        <v>0</v>
      </c>
      <c r="E12" s="53">
        <f>SUM(E13:E15)</f>
        <v>520</v>
      </c>
      <c r="F12" s="26">
        <f t="shared" si="0"/>
        <v>308</v>
      </c>
      <c r="G12" s="26">
        <f>G13+G14+G15</f>
        <v>0</v>
      </c>
      <c r="H12" s="26">
        <f>H13+H14+H15</f>
        <v>308</v>
      </c>
      <c r="I12" s="27">
        <v>20822</v>
      </c>
      <c r="J12" s="28" t="s">
        <v>27</v>
      </c>
      <c r="K12" s="40">
        <f>K13+K14+K15</f>
        <v>828</v>
      </c>
      <c r="L12" s="29">
        <f>K12-M12</f>
        <v>0</v>
      </c>
      <c r="M12" s="31">
        <f>M13+M14+M15</f>
        <v>828</v>
      </c>
      <c r="N12" s="31">
        <f>N13+N14+N15</f>
        <v>0</v>
      </c>
      <c r="O12" s="31">
        <f>O13+O14+O15</f>
        <v>0</v>
      </c>
      <c r="P12" s="31">
        <f t="shared" si="1"/>
        <v>0</v>
      </c>
      <c r="Q12" s="31">
        <f t="shared" si="3"/>
        <v>0</v>
      </c>
      <c r="R12" s="31">
        <f t="shared" si="4"/>
        <v>0</v>
      </c>
      <c r="S12" s="29">
        <f t="shared" si="5"/>
        <v>0</v>
      </c>
      <c r="T12" s="31">
        <f t="shared" si="2"/>
        <v>0</v>
      </c>
    </row>
    <row r="13" spans="1:20" ht="33.6" customHeight="1">
      <c r="A13" s="34"/>
      <c r="B13" s="25" t="s">
        <v>106</v>
      </c>
      <c r="C13" s="26">
        <f>SUM(D13:E13)</f>
        <v>11</v>
      </c>
      <c r="D13" s="26">
        <v>0</v>
      </c>
      <c r="E13" s="54">
        <v>11</v>
      </c>
      <c r="F13" s="26">
        <f t="shared" si="0"/>
        <v>159</v>
      </c>
      <c r="G13" s="26"/>
      <c r="H13" s="26">
        <v>159</v>
      </c>
      <c r="I13" s="35"/>
      <c r="J13" s="25" t="s">
        <v>106</v>
      </c>
      <c r="K13" s="40">
        <f>L13+M13</f>
        <v>170</v>
      </c>
      <c r="L13" s="29">
        <f t="shared" ref="L13:M15" si="6">D13+G13</f>
        <v>0</v>
      </c>
      <c r="M13" s="31">
        <f t="shared" si="6"/>
        <v>170</v>
      </c>
      <c r="N13" s="30"/>
      <c r="O13" s="30"/>
      <c r="P13" s="31">
        <f t="shared" si="1"/>
        <v>0</v>
      </c>
      <c r="Q13" s="31">
        <f t="shared" si="3"/>
        <v>0</v>
      </c>
      <c r="R13" s="31">
        <f t="shared" si="4"/>
        <v>0</v>
      </c>
      <c r="S13" s="29">
        <f t="shared" si="5"/>
        <v>0</v>
      </c>
      <c r="T13" s="31">
        <f t="shared" si="2"/>
        <v>0</v>
      </c>
    </row>
    <row r="14" spans="1:20" ht="54" customHeight="1">
      <c r="A14" s="34"/>
      <c r="B14" s="25" t="s">
        <v>107</v>
      </c>
      <c r="C14" s="26">
        <f>SUM(D14:E14)</f>
        <v>503</v>
      </c>
      <c r="D14" s="26">
        <v>0</v>
      </c>
      <c r="E14" s="54">
        <v>503</v>
      </c>
      <c r="F14" s="26">
        <f t="shared" si="0"/>
        <v>149</v>
      </c>
      <c r="G14" s="26"/>
      <c r="H14" s="26">
        <v>149</v>
      </c>
      <c r="I14" s="35"/>
      <c r="J14" s="25" t="s">
        <v>107</v>
      </c>
      <c r="K14" s="40">
        <f>L14+M14</f>
        <v>652</v>
      </c>
      <c r="L14" s="29">
        <f t="shared" si="6"/>
        <v>0</v>
      </c>
      <c r="M14" s="31">
        <f t="shared" si="6"/>
        <v>652</v>
      </c>
      <c r="N14" s="30"/>
      <c r="O14" s="30"/>
      <c r="P14" s="31">
        <f t="shared" si="1"/>
        <v>0</v>
      </c>
      <c r="Q14" s="31">
        <f t="shared" si="3"/>
        <v>0</v>
      </c>
      <c r="R14" s="31">
        <f t="shared" si="4"/>
        <v>0</v>
      </c>
      <c r="S14" s="29">
        <f t="shared" si="5"/>
        <v>0</v>
      </c>
      <c r="T14" s="31">
        <f t="shared" si="2"/>
        <v>0</v>
      </c>
    </row>
    <row r="15" spans="1:20" ht="56.45" customHeight="1">
      <c r="A15" s="34"/>
      <c r="B15" s="25" t="s">
        <v>108</v>
      </c>
      <c r="C15" s="26">
        <f>SUM(D15:E15)</f>
        <v>6</v>
      </c>
      <c r="D15" s="26">
        <v>0</v>
      </c>
      <c r="E15" s="54">
        <v>6</v>
      </c>
      <c r="F15" s="26">
        <f t="shared" si="0"/>
        <v>0</v>
      </c>
      <c r="G15" s="26"/>
      <c r="H15" s="26">
        <v>0</v>
      </c>
      <c r="I15" s="35"/>
      <c r="J15" s="25" t="s">
        <v>108</v>
      </c>
      <c r="K15" s="40">
        <f>L15+M15</f>
        <v>6</v>
      </c>
      <c r="L15" s="29">
        <f t="shared" si="6"/>
        <v>0</v>
      </c>
      <c r="M15" s="31">
        <f t="shared" si="6"/>
        <v>6</v>
      </c>
      <c r="N15" s="30"/>
      <c r="O15" s="30"/>
      <c r="P15" s="31">
        <f t="shared" si="1"/>
        <v>0</v>
      </c>
      <c r="Q15" s="31">
        <f t="shared" si="3"/>
        <v>0</v>
      </c>
      <c r="R15" s="31">
        <f t="shared" si="4"/>
        <v>0</v>
      </c>
      <c r="S15" s="29">
        <f t="shared" si="5"/>
        <v>0</v>
      </c>
      <c r="T15" s="31">
        <f t="shared" si="2"/>
        <v>0</v>
      </c>
    </row>
    <row r="16" spans="1:20" ht="61.9" customHeight="1">
      <c r="A16" s="34"/>
      <c r="B16" s="33" t="s">
        <v>94</v>
      </c>
      <c r="C16" s="26">
        <v>37</v>
      </c>
      <c r="D16" s="26">
        <v>0</v>
      </c>
      <c r="E16" s="53">
        <v>37</v>
      </c>
      <c r="F16" s="26">
        <f t="shared" si="0"/>
        <v>0</v>
      </c>
      <c r="G16" s="26">
        <f>G17+G18</f>
        <v>0</v>
      </c>
      <c r="H16" s="26">
        <f>H17+H18</f>
        <v>0</v>
      </c>
      <c r="I16" s="27">
        <v>20823</v>
      </c>
      <c r="J16" s="28" t="s">
        <v>30</v>
      </c>
      <c r="K16" s="40">
        <f>K17+K18</f>
        <v>37</v>
      </c>
      <c r="L16" s="29">
        <f>K16-M16</f>
        <v>0</v>
      </c>
      <c r="M16" s="31">
        <f>M17+M18</f>
        <v>37</v>
      </c>
      <c r="N16" s="31">
        <f>N17+N18</f>
        <v>0</v>
      </c>
      <c r="O16" s="31">
        <f>O17+O18</f>
        <v>0</v>
      </c>
      <c r="P16" s="31">
        <f t="shared" si="1"/>
        <v>0</v>
      </c>
      <c r="Q16" s="31">
        <f t="shared" si="3"/>
        <v>0</v>
      </c>
      <c r="R16" s="31">
        <f t="shared" si="4"/>
        <v>0</v>
      </c>
      <c r="S16" s="29">
        <f t="shared" si="5"/>
        <v>0</v>
      </c>
      <c r="T16" s="31">
        <f t="shared" si="2"/>
        <v>0</v>
      </c>
    </row>
    <row r="17" spans="1:20" ht="42" customHeight="1">
      <c r="A17" s="34"/>
      <c r="B17" s="25" t="s">
        <v>109</v>
      </c>
      <c r="C17" s="26">
        <v>35</v>
      </c>
      <c r="D17" s="26">
        <v>0</v>
      </c>
      <c r="E17" s="54">
        <v>35</v>
      </c>
      <c r="F17" s="26">
        <f t="shared" si="0"/>
        <v>0</v>
      </c>
      <c r="G17" s="26"/>
      <c r="H17" s="26">
        <v>0</v>
      </c>
      <c r="I17" s="35"/>
      <c r="J17" s="25" t="s">
        <v>109</v>
      </c>
      <c r="K17" s="40">
        <f>L17+M17</f>
        <v>35</v>
      </c>
      <c r="L17" s="29">
        <f>D17+G17</f>
        <v>0</v>
      </c>
      <c r="M17" s="31">
        <f>E17+H17</f>
        <v>35</v>
      </c>
      <c r="N17" s="30"/>
      <c r="O17" s="30"/>
      <c r="P17" s="31">
        <f t="shared" si="1"/>
        <v>0</v>
      </c>
      <c r="Q17" s="31">
        <f t="shared" si="3"/>
        <v>0</v>
      </c>
      <c r="R17" s="31">
        <f t="shared" si="4"/>
        <v>0</v>
      </c>
      <c r="S17" s="29">
        <f t="shared" si="5"/>
        <v>0</v>
      </c>
      <c r="T17" s="31">
        <f t="shared" si="2"/>
        <v>0</v>
      </c>
    </row>
    <row r="18" spans="1:20" ht="42" customHeight="1">
      <c r="A18" s="34"/>
      <c r="B18" s="25" t="s">
        <v>110</v>
      </c>
      <c r="C18" s="26">
        <v>2</v>
      </c>
      <c r="D18" s="26">
        <v>0</v>
      </c>
      <c r="E18" s="54">
        <v>2</v>
      </c>
      <c r="F18" s="26">
        <f t="shared" si="0"/>
        <v>0</v>
      </c>
      <c r="G18" s="26"/>
      <c r="H18" s="26">
        <v>0</v>
      </c>
      <c r="I18" s="35"/>
      <c r="J18" s="25" t="s">
        <v>110</v>
      </c>
      <c r="K18" s="40">
        <f>L18+M18</f>
        <v>2</v>
      </c>
      <c r="L18" s="29">
        <f>D18+G18</f>
        <v>0</v>
      </c>
      <c r="M18" s="31">
        <f>E18+H18</f>
        <v>2</v>
      </c>
      <c r="N18" s="30"/>
      <c r="O18" s="30"/>
      <c r="P18" s="31">
        <f t="shared" si="1"/>
        <v>0</v>
      </c>
      <c r="Q18" s="31">
        <f t="shared" si="3"/>
        <v>0</v>
      </c>
      <c r="R18" s="31">
        <f t="shared" si="4"/>
        <v>0</v>
      </c>
      <c r="S18" s="29">
        <f t="shared" si="5"/>
        <v>0</v>
      </c>
      <c r="T18" s="31">
        <f t="shared" si="2"/>
        <v>0</v>
      </c>
    </row>
    <row r="19" spans="1:20" ht="27">
      <c r="A19" s="34"/>
      <c r="B19" s="25"/>
      <c r="C19" s="26">
        <v>0</v>
      </c>
      <c r="D19" s="26"/>
      <c r="E19" s="53"/>
      <c r="F19" s="26">
        <f t="shared" si="0"/>
        <v>0</v>
      </c>
      <c r="G19" s="26"/>
      <c r="H19" s="26"/>
      <c r="I19" s="27">
        <v>212</v>
      </c>
      <c r="J19" s="28" t="s">
        <v>24</v>
      </c>
      <c r="K19" s="40" t="e">
        <f>K20+K30+K31+K35+K36+K32</f>
        <v>#REF!</v>
      </c>
      <c r="L19" s="29" t="e">
        <f>K19-M19</f>
        <v>#REF!</v>
      </c>
      <c r="M19" s="31">
        <f>M20+M30+M31+M35+M36+M32</f>
        <v>3838</v>
      </c>
      <c r="N19" s="31">
        <f>N20+N30+N31+N35+N36+N32</f>
        <v>49904</v>
      </c>
      <c r="O19" s="31">
        <f>O20+O30+O31+O35+O36+O32</f>
        <v>0</v>
      </c>
      <c r="P19" s="31"/>
      <c r="Q19" s="31"/>
      <c r="R19" s="31"/>
      <c r="S19" s="31" t="e">
        <f>S20+S30+S31+S35+S36+S32</f>
        <v>#REF!</v>
      </c>
      <c r="T19" s="31"/>
    </row>
    <row r="20" spans="1:20" ht="81">
      <c r="A20" s="32">
        <v>1030148</v>
      </c>
      <c r="B20" s="33" t="s">
        <v>10</v>
      </c>
      <c r="C20" s="26">
        <f>SUM(D20:E20)</f>
        <v>6352</v>
      </c>
      <c r="D20" s="26">
        <v>6259</v>
      </c>
      <c r="E20" s="53">
        <v>93</v>
      </c>
      <c r="F20" s="26" t="e">
        <f>G20+H20</f>
        <v>#REF!</v>
      </c>
      <c r="G20" s="41" t="e">
        <f>G21+G22+G23+G24+G25+G26</f>
        <v>#REF!</v>
      </c>
      <c r="H20" s="41">
        <f>H21+H22+H23+H24+H25+H26</f>
        <v>0</v>
      </c>
      <c r="I20" s="35">
        <v>21208</v>
      </c>
      <c r="J20" s="28" t="s">
        <v>32</v>
      </c>
      <c r="K20" s="40" t="e">
        <f>L20+M20</f>
        <v>#REF!</v>
      </c>
      <c r="L20" s="29" t="e">
        <f>#REF!-M20</f>
        <v>#REF!</v>
      </c>
      <c r="M20" s="31">
        <f>SUM(M21:M29)</f>
        <v>93</v>
      </c>
      <c r="N20" s="31">
        <f>5664+16000+18596-1356+11000</f>
        <v>49904</v>
      </c>
      <c r="O20" s="31">
        <f>SUM(O21:O29)</f>
        <v>0</v>
      </c>
      <c r="P20" s="31" t="e">
        <f t="shared" si="1"/>
        <v>#REF!</v>
      </c>
      <c r="Q20" s="31" t="e">
        <f t="shared" si="3"/>
        <v>#REF!</v>
      </c>
      <c r="R20" s="31">
        <f t="shared" si="4"/>
        <v>0</v>
      </c>
      <c r="S20" s="29" t="e">
        <f>IF(Q20&gt;G20*0.3,Q20-G20*0.3,0)</f>
        <v>#REF!</v>
      </c>
      <c r="T20" s="61" t="e">
        <f t="shared" si="2"/>
        <v>#REF!</v>
      </c>
    </row>
    <row r="21" spans="1:20" s="21" customFormat="1" ht="27">
      <c r="A21" s="48" t="s">
        <v>129</v>
      </c>
      <c r="B21" s="19" t="s">
        <v>77</v>
      </c>
      <c r="C21" s="26">
        <f t="shared" ref="C21:C26" si="7">SUM(D21:E21)</f>
        <v>1674</v>
      </c>
      <c r="D21" s="26">
        <v>1674</v>
      </c>
      <c r="E21" s="55">
        <v>0</v>
      </c>
      <c r="F21" s="26" t="e">
        <f t="shared" si="0"/>
        <v>#REF!</v>
      </c>
      <c r="G21" s="20" t="e">
        <f>#REF!</f>
        <v>#REF!</v>
      </c>
      <c r="H21" s="17"/>
      <c r="I21" s="22">
        <v>2120801</v>
      </c>
      <c r="J21" s="23" t="s">
        <v>33</v>
      </c>
      <c r="K21" s="40">
        <f t="shared" ref="K21:K29" si="8">L21+M21</f>
        <v>0</v>
      </c>
      <c r="L21" s="60">
        <f>龙口镇基金支出!D21</f>
        <v>0</v>
      </c>
      <c r="M21" s="49"/>
      <c r="N21" s="49"/>
      <c r="O21" s="49"/>
      <c r="P21" s="31"/>
      <c r="Q21" s="31"/>
      <c r="R21" s="31"/>
      <c r="S21" s="29"/>
      <c r="T21" s="31"/>
    </row>
    <row r="22" spans="1:20" s="21" customFormat="1" ht="27">
      <c r="A22" s="48">
        <v>103014802</v>
      </c>
      <c r="B22" s="19" t="s">
        <v>78</v>
      </c>
      <c r="C22" s="26">
        <f t="shared" si="7"/>
        <v>0</v>
      </c>
      <c r="D22" s="26">
        <v>0</v>
      </c>
      <c r="E22" s="55">
        <v>0</v>
      </c>
      <c r="F22" s="26" t="e">
        <f t="shared" si="0"/>
        <v>#REF!</v>
      </c>
      <c r="G22" s="20" t="e">
        <f>#REF!</f>
        <v>#REF!</v>
      </c>
      <c r="H22" s="17"/>
      <c r="I22" s="22">
        <v>2120802</v>
      </c>
      <c r="J22" s="23" t="s">
        <v>34</v>
      </c>
      <c r="K22" s="40">
        <f t="shared" si="8"/>
        <v>70</v>
      </c>
      <c r="L22" s="60">
        <f>龙口镇基金支出!D22</f>
        <v>70</v>
      </c>
      <c r="M22" s="49"/>
      <c r="N22" s="49"/>
      <c r="O22" s="49"/>
      <c r="P22" s="31"/>
      <c r="Q22" s="31"/>
      <c r="R22" s="31"/>
      <c r="S22" s="29"/>
      <c r="T22" s="31"/>
    </row>
    <row r="23" spans="1:20" s="21" customFormat="1" ht="27">
      <c r="A23" s="48">
        <v>103014803</v>
      </c>
      <c r="B23" s="19" t="s">
        <v>79</v>
      </c>
      <c r="C23" s="26">
        <f t="shared" si="7"/>
        <v>0</v>
      </c>
      <c r="D23" s="26">
        <v>0</v>
      </c>
      <c r="E23" s="55">
        <v>0</v>
      </c>
      <c r="F23" s="26" t="e">
        <f t="shared" si="0"/>
        <v>#REF!</v>
      </c>
      <c r="G23" s="20" t="e">
        <f>#REF!</f>
        <v>#REF!</v>
      </c>
      <c r="H23" s="17"/>
      <c r="I23" s="22">
        <v>2120803</v>
      </c>
      <c r="J23" s="23" t="s">
        <v>35</v>
      </c>
      <c r="K23" s="40">
        <f t="shared" si="8"/>
        <v>691</v>
      </c>
      <c r="L23" s="60">
        <f>龙口镇基金支出!D23</f>
        <v>691</v>
      </c>
      <c r="M23" s="49"/>
      <c r="N23" s="49"/>
      <c r="O23" s="49"/>
      <c r="P23" s="31"/>
      <c r="Q23" s="31"/>
      <c r="R23" s="31"/>
      <c r="S23" s="29"/>
      <c r="T23" s="31"/>
    </row>
    <row r="24" spans="1:20" s="21" customFormat="1" ht="40.5">
      <c r="A24" s="48">
        <v>103014898</v>
      </c>
      <c r="B24" s="25" t="s">
        <v>130</v>
      </c>
      <c r="C24" s="26">
        <f t="shared" si="7"/>
        <v>0</v>
      </c>
      <c r="D24" s="26">
        <v>0</v>
      </c>
      <c r="E24" s="55">
        <v>0</v>
      </c>
      <c r="F24" s="26" t="e">
        <f t="shared" si="0"/>
        <v>#REF!</v>
      </c>
      <c r="G24" s="20" t="e">
        <f>#REF!</f>
        <v>#REF!</v>
      </c>
      <c r="H24" s="17"/>
      <c r="I24" s="22">
        <v>2120804</v>
      </c>
      <c r="J24" s="23" t="s">
        <v>36</v>
      </c>
      <c r="K24" s="40">
        <f t="shared" si="8"/>
        <v>439</v>
      </c>
      <c r="L24" s="60">
        <f>龙口镇基金支出!D24</f>
        <v>439</v>
      </c>
      <c r="M24" s="49"/>
      <c r="N24" s="49"/>
      <c r="O24" s="49"/>
      <c r="P24" s="31"/>
      <c r="Q24" s="31"/>
      <c r="R24" s="31"/>
      <c r="S24" s="29"/>
      <c r="T24" s="31"/>
    </row>
    <row r="25" spans="1:20" s="21" customFormat="1" ht="27">
      <c r="A25" s="48"/>
      <c r="B25" s="25"/>
      <c r="C25" s="26">
        <f>SUM(D25:E25)</f>
        <v>0</v>
      </c>
      <c r="D25" s="26">
        <v>0</v>
      </c>
      <c r="E25" s="55">
        <v>0</v>
      </c>
      <c r="F25" s="26">
        <f t="shared" si="0"/>
        <v>0</v>
      </c>
      <c r="G25" s="20"/>
      <c r="H25" s="17"/>
      <c r="I25" s="22">
        <v>2120805</v>
      </c>
      <c r="J25" s="23" t="s">
        <v>37</v>
      </c>
      <c r="K25" s="40">
        <f t="shared" si="8"/>
        <v>0</v>
      </c>
      <c r="L25" s="60">
        <f>龙口镇基金支出!D25</f>
        <v>0</v>
      </c>
      <c r="M25" s="49"/>
      <c r="N25" s="49"/>
      <c r="O25" s="49"/>
      <c r="P25" s="31"/>
      <c r="Q25" s="31"/>
      <c r="R25" s="31"/>
      <c r="S25" s="29"/>
      <c r="T25" s="31">
        <f t="shared" si="2"/>
        <v>0</v>
      </c>
    </row>
    <row r="26" spans="1:20" s="21" customFormat="1" ht="27">
      <c r="A26" s="48"/>
      <c r="B26" s="25"/>
      <c r="C26" s="26">
        <f t="shared" si="7"/>
        <v>93</v>
      </c>
      <c r="D26" s="26"/>
      <c r="E26" s="55">
        <v>93</v>
      </c>
      <c r="F26" s="26">
        <f t="shared" si="0"/>
        <v>0</v>
      </c>
      <c r="G26" s="20"/>
      <c r="H26" s="17">
        <v>0</v>
      </c>
      <c r="I26" s="22">
        <v>2120806</v>
      </c>
      <c r="J26" s="23" t="s">
        <v>38</v>
      </c>
      <c r="K26" s="40">
        <f t="shared" si="8"/>
        <v>0</v>
      </c>
      <c r="L26" s="60">
        <f>龙口镇基金支出!D26-M26</f>
        <v>-93</v>
      </c>
      <c r="M26" s="49">
        <v>93</v>
      </c>
      <c r="N26" s="49"/>
      <c r="O26" s="49"/>
      <c r="P26" s="31"/>
      <c r="Q26" s="31"/>
      <c r="R26" s="31"/>
      <c r="S26" s="29"/>
      <c r="T26" s="31"/>
    </row>
    <row r="27" spans="1:20" s="21" customFormat="1" ht="54">
      <c r="A27" s="48"/>
      <c r="B27" s="25"/>
      <c r="C27" s="18"/>
      <c r="D27" s="26"/>
      <c r="E27" s="55">
        <v>0</v>
      </c>
      <c r="F27" s="26">
        <f t="shared" si="0"/>
        <v>0</v>
      </c>
      <c r="G27" s="20"/>
      <c r="H27" s="17"/>
      <c r="I27" s="22">
        <v>2120899</v>
      </c>
      <c r="J27" s="23" t="s">
        <v>39</v>
      </c>
      <c r="K27" s="40">
        <f t="shared" si="8"/>
        <v>0</v>
      </c>
      <c r="L27" s="60">
        <f>龙口镇基金支出!D27</f>
        <v>0</v>
      </c>
      <c r="M27" s="49"/>
      <c r="N27" s="49"/>
      <c r="O27" s="49"/>
      <c r="P27" s="31"/>
      <c r="Q27" s="31"/>
      <c r="R27" s="31"/>
      <c r="S27" s="29"/>
      <c r="T27" s="31"/>
    </row>
    <row r="28" spans="1:20" s="21" customFormat="1" ht="40.5">
      <c r="A28" s="48"/>
      <c r="B28" s="25"/>
      <c r="C28" s="18"/>
      <c r="D28" s="26"/>
      <c r="E28" s="55">
        <v>0</v>
      </c>
      <c r="F28" s="26">
        <f t="shared" si="0"/>
        <v>0</v>
      </c>
      <c r="G28" s="20"/>
      <c r="H28" s="17"/>
      <c r="I28" s="50">
        <v>23204</v>
      </c>
      <c r="J28" s="51" t="s">
        <v>75</v>
      </c>
      <c r="K28" s="40">
        <f t="shared" si="8"/>
        <v>0</v>
      </c>
      <c r="L28" s="60">
        <v>0</v>
      </c>
      <c r="M28" s="49"/>
      <c r="N28" s="49"/>
      <c r="O28" s="58">
        <f>龙口镇基金支出!D62</f>
        <v>0</v>
      </c>
      <c r="P28" s="31"/>
      <c r="Q28" s="31"/>
      <c r="R28" s="31"/>
      <c r="S28" s="29"/>
      <c r="T28" s="31"/>
    </row>
    <row r="29" spans="1:20" s="21" customFormat="1" ht="40.5">
      <c r="A29" s="48"/>
      <c r="B29" s="25"/>
      <c r="C29" s="18"/>
      <c r="D29" s="26"/>
      <c r="E29" s="55">
        <v>0</v>
      </c>
      <c r="F29" s="26">
        <f t="shared" si="0"/>
        <v>0</v>
      </c>
      <c r="G29" s="20"/>
      <c r="H29" s="17"/>
      <c r="I29" s="50">
        <v>23304</v>
      </c>
      <c r="J29" s="51" t="s">
        <v>104</v>
      </c>
      <c r="K29" s="40">
        <f t="shared" si="8"/>
        <v>0</v>
      </c>
      <c r="L29" s="60"/>
      <c r="M29" s="49"/>
      <c r="N29" s="49"/>
      <c r="O29" s="58">
        <f>龙口镇基金支出!D63</f>
        <v>0</v>
      </c>
      <c r="P29" s="31"/>
      <c r="Q29" s="31"/>
      <c r="R29" s="31"/>
      <c r="S29" s="29"/>
      <c r="T29" s="31"/>
    </row>
    <row r="30" spans="1:20" ht="67.5">
      <c r="A30" s="32">
        <v>1030144</v>
      </c>
      <c r="B30" s="33" t="s">
        <v>9</v>
      </c>
      <c r="C30" s="26">
        <v>12</v>
      </c>
      <c r="D30" s="26">
        <v>12</v>
      </c>
      <c r="E30" s="53"/>
      <c r="F30" s="26" t="e">
        <f t="shared" si="0"/>
        <v>#REF!</v>
      </c>
      <c r="G30" s="26" t="e">
        <f>#REF!</f>
        <v>#REF!</v>
      </c>
      <c r="H30" s="26">
        <v>0</v>
      </c>
      <c r="I30" s="35">
        <v>21209</v>
      </c>
      <c r="J30" s="28" t="s">
        <v>40</v>
      </c>
      <c r="K30" s="40" t="e">
        <f>L30+M30</f>
        <v>#REF!</v>
      </c>
      <c r="L30" s="29" t="e">
        <f>D30+G30</f>
        <v>#REF!</v>
      </c>
      <c r="M30" s="29">
        <f>E30+H30</f>
        <v>0</v>
      </c>
      <c r="N30" s="31">
        <v>0</v>
      </c>
      <c r="O30" s="31">
        <v>0</v>
      </c>
      <c r="P30" s="31" t="e">
        <f t="shared" si="1"/>
        <v>#REF!</v>
      </c>
      <c r="Q30" s="31" t="e">
        <f t="shared" si="3"/>
        <v>#REF!</v>
      </c>
      <c r="R30" s="31">
        <f t="shared" si="4"/>
        <v>0</v>
      </c>
      <c r="S30" s="29" t="e">
        <f t="shared" si="5"/>
        <v>#REF!</v>
      </c>
      <c r="T30" s="31" t="e">
        <f t="shared" si="2"/>
        <v>#REF!</v>
      </c>
    </row>
    <row r="31" spans="1:20" ht="67.5">
      <c r="A31" s="32">
        <v>1030147</v>
      </c>
      <c r="B31" s="33" t="s">
        <v>11</v>
      </c>
      <c r="C31" s="26">
        <f>SUM(D31:E31)</f>
        <v>52</v>
      </c>
      <c r="D31" s="26">
        <v>45</v>
      </c>
      <c r="E31" s="53">
        <v>7</v>
      </c>
      <c r="F31" s="26" t="e">
        <f t="shared" si="0"/>
        <v>#REF!</v>
      </c>
      <c r="G31" s="26" t="e">
        <f>#REF!</f>
        <v>#REF!</v>
      </c>
      <c r="H31" s="26">
        <v>0</v>
      </c>
      <c r="I31" s="35">
        <v>21211</v>
      </c>
      <c r="J31" s="28" t="s">
        <v>43</v>
      </c>
      <c r="K31" s="40" t="e">
        <f>L31+M31</f>
        <v>#REF!</v>
      </c>
      <c r="L31" s="29" t="e">
        <f>D31+G31</f>
        <v>#REF!</v>
      </c>
      <c r="M31" s="29">
        <f>E31+H31</f>
        <v>7</v>
      </c>
      <c r="N31" s="30"/>
      <c r="O31" s="30"/>
      <c r="P31" s="31" t="e">
        <f t="shared" si="1"/>
        <v>#REF!</v>
      </c>
      <c r="Q31" s="31" t="e">
        <f t="shared" si="3"/>
        <v>#REF!</v>
      </c>
      <c r="R31" s="31">
        <f t="shared" si="4"/>
        <v>0</v>
      </c>
      <c r="S31" s="29" t="e">
        <f t="shared" si="5"/>
        <v>#REF!</v>
      </c>
      <c r="T31" s="31" t="e">
        <f t="shared" si="2"/>
        <v>#REF!</v>
      </c>
    </row>
    <row r="32" spans="1:20" ht="81">
      <c r="A32" s="32"/>
      <c r="B32" s="33" t="s">
        <v>84</v>
      </c>
      <c r="C32" s="26">
        <f>SUM(D32:E32)</f>
        <v>3999</v>
      </c>
      <c r="D32" s="26">
        <v>261</v>
      </c>
      <c r="E32" s="53">
        <v>3738</v>
      </c>
      <c r="F32" s="26">
        <f t="shared" si="0"/>
        <v>0</v>
      </c>
      <c r="G32" s="26">
        <v>0</v>
      </c>
      <c r="H32" s="26">
        <f>H33+H34</f>
        <v>0</v>
      </c>
      <c r="I32" s="27">
        <v>21212</v>
      </c>
      <c r="J32" s="28" t="s">
        <v>44</v>
      </c>
      <c r="K32" s="40">
        <f>K33+K34</f>
        <v>3999</v>
      </c>
      <c r="L32" s="29">
        <f>K32-M32</f>
        <v>261</v>
      </c>
      <c r="M32" s="40">
        <f>M33+M34</f>
        <v>3738</v>
      </c>
      <c r="N32" s="40">
        <f>N33+N34</f>
        <v>0</v>
      </c>
      <c r="O32" s="40">
        <f>O33+O34</f>
        <v>0</v>
      </c>
      <c r="P32" s="31">
        <f t="shared" si="1"/>
        <v>0</v>
      </c>
      <c r="Q32" s="31">
        <f t="shared" si="3"/>
        <v>0</v>
      </c>
      <c r="R32" s="31">
        <f t="shared" si="4"/>
        <v>0</v>
      </c>
      <c r="S32" s="29">
        <v>0</v>
      </c>
      <c r="T32" s="31">
        <f t="shared" si="2"/>
        <v>0</v>
      </c>
    </row>
    <row r="33" spans="1:20" ht="40.5">
      <c r="A33" s="32"/>
      <c r="B33" s="25" t="s">
        <v>111</v>
      </c>
      <c r="C33" s="26">
        <f>SUM(D33:E33)</f>
        <v>2480</v>
      </c>
      <c r="D33" s="26">
        <v>0</v>
      </c>
      <c r="E33" s="54">
        <v>2480</v>
      </c>
      <c r="F33" s="26">
        <f t="shared" si="0"/>
        <v>0</v>
      </c>
      <c r="G33" s="26"/>
      <c r="H33" s="26">
        <v>0</v>
      </c>
      <c r="I33" s="35"/>
      <c r="J33" s="25" t="s">
        <v>111</v>
      </c>
      <c r="K33" s="40">
        <f>L33+M33</f>
        <v>2480</v>
      </c>
      <c r="L33" s="29">
        <f t="shared" ref="L33:M36" si="9">D33+G33</f>
        <v>0</v>
      </c>
      <c r="M33" s="29">
        <f t="shared" si="9"/>
        <v>2480</v>
      </c>
      <c r="N33" s="30"/>
      <c r="O33" s="30"/>
      <c r="P33" s="31">
        <f t="shared" si="1"/>
        <v>0</v>
      </c>
      <c r="Q33" s="31">
        <f t="shared" si="3"/>
        <v>0</v>
      </c>
      <c r="R33" s="31">
        <f t="shared" si="4"/>
        <v>0</v>
      </c>
      <c r="S33" s="29">
        <f t="shared" si="5"/>
        <v>0</v>
      </c>
      <c r="T33" s="31">
        <f t="shared" si="2"/>
        <v>0</v>
      </c>
    </row>
    <row r="34" spans="1:20" ht="27">
      <c r="A34" s="32"/>
      <c r="B34" s="25" t="s">
        <v>112</v>
      </c>
      <c r="C34" s="26">
        <f>SUM(D34:E34)</f>
        <v>1519</v>
      </c>
      <c r="D34" s="26">
        <v>261</v>
      </c>
      <c r="E34" s="54">
        <v>1258</v>
      </c>
      <c r="F34" s="26">
        <f t="shared" si="0"/>
        <v>0</v>
      </c>
      <c r="G34" s="26"/>
      <c r="H34" s="26">
        <v>0</v>
      </c>
      <c r="I34" s="35"/>
      <c r="J34" s="25" t="s">
        <v>112</v>
      </c>
      <c r="K34" s="40">
        <f>L34+M34</f>
        <v>1519</v>
      </c>
      <c r="L34" s="29">
        <f t="shared" si="9"/>
        <v>261</v>
      </c>
      <c r="M34" s="29">
        <f t="shared" si="9"/>
        <v>1258</v>
      </c>
      <c r="N34" s="30"/>
      <c r="O34" s="30"/>
      <c r="P34" s="31">
        <f t="shared" si="1"/>
        <v>0</v>
      </c>
      <c r="Q34" s="31">
        <f t="shared" si="3"/>
        <v>0</v>
      </c>
      <c r="R34" s="31">
        <f t="shared" si="4"/>
        <v>0</v>
      </c>
      <c r="S34" s="29">
        <v>0</v>
      </c>
      <c r="T34" s="31">
        <f t="shared" si="2"/>
        <v>0</v>
      </c>
    </row>
    <row r="35" spans="1:20" ht="67.5">
      <c r="A35" s="32">
        <v>1030156</v>
      </c>
      <c r="B35" s="33" t="s">
        <v>12</v>
      </c>
      <c r="C35" s="43">
        <f>SUM(D35:E35)</f>
        <v>38</v>
      </c>
      <c r="D35" s="26">
        <v>38</v>
      </c>
      <c r="E35" s="56">
        <v>0</v>
      </c>
      <c r="F35" s="26" t="e">
        <f t="shared" si="0"/>
        <v>#REF!</v>
      </c>
      <c r="G35" s="31" t="e">
        <f>#REF!</f>
        <v>#REF!</v>
      </c>
      <c r="H35" s="31">
        <v>0</v>
      </c>
      <c r="I35" s="35">
        <v>21213</v>
      </c>
      <c r="J35" s="28" t="s">
        <v>45</v>
      </c>
      <c r="K35" s="40" t="e">
        <f>L35+M35</f>
        <v>#REF!</v>
      </c>
      <c r="L35" s="29" t="e">
        <f>D35+G35</f>
        <v>#REF!</v>
      </c>
      <c r="M35" s="29">
        <f t="shared" si="9"/>
        <v>0</v>
      </c>
      <c r="N35" s="31"/>
      <c r="O35" s="31"/>
      <c r="P35" s="31" t="e">
        <f t="shared" si="1"/>
        <v>#REF!</v>
      </c>
      <c r="Q35" s="31" t="e">
        <f t="shared" si="3"/>
        <v>#REF!</v>
      </c>
      <c r="R35" s="31">
        <f t="shared" si="4"/>
        <v>0</v>
      </c>
      <c r="S35" s="29" t="e">
        <f t="shared" si="5"/>
        <v>#REF!</v>
      </c>
      <c r="T35" s="31" t="e">
        <f t="shared" si="2"/>
        <v>#REF!</v>
      </c>
    </row>
    <row r="36" spans="1:20" ht="54">
      <c r="A36" s="32">
        <v>1030178</v>
      </c>
      <c r="B36" s="33" t="s">
        <v>13</v>
      </c>
      <c r="C36" s="43">
        <v>140</v>
      </c>
      <c r="D36" s="26">
        <v>140</v>
      </c>
      <c r="E36" s="56">
        <v>0</v>
      </c>
      <c r="F36" s="26" t="e">
        <f t="shared" si="0"/>
        <v>#REF!</v>
      </c>
      <c r="G36" s="31" t="e">
        <f>#REF!</f>
        <v>#REF!</v>
      </c>
      <c r="H36" s="31">
        <v>0</v>
      </c>
      <c r="I36" s="35">
        <v>21214</v>
      </c>
      <c r="J36" s="28" t="s">
        <v>47</v>
      </c>
      <c r="K36" s="40" t="e">
        <f>L36+M36</f>
        <v>#REF!</v>
      </c>
      <c r="L36" s="29" t="e">
        <f t="shared" si="9"/>
        <v>#REF!</v>
      </c>
      <c r="M36" s="29">
        <f t="shared" si="9"/>
        <v>0</v>
      </c>
      <c r="N36" s="31"/>
      <c r="O36" s="31"/>
      <c r="P36" s="31" t="e">
        <f t="shared" si="1"/>
        <v>#REF!</v>
      </c>
      <c r="Q36" s="31" t="e">
        <f t="shared" si="3"/>
        <v>#REF!</v>
      </c>
      <c r="R36" s="31">
        <f t="shared" si="4"/>
        <v>0</v>
      </c>
      <c r="S36" s="29" t="e">
        <f t="shared" si="5"/>
        <v>#REF!</v>
      </c>
      <c r="T36" s="31" t="e">
        <f t="shared" si="2"/>
        <v>#REF!</v>
      </c>
    </row>
    <row r="37" spans="1:20">
      <c r="A37" s="32"/>
      <c r="B37" s="33"/>
      <c r="C37" s="43"/>
      <c r="D37" s="26"/>
      <c r="E37" s="56"/>
      <c r="F37" s="26">
        <f t="shared" si="0"/>
        <v>0</v>
      </c>
      <c r="G37" s="31"/>
      <c r="H37" s="31"/>
      <c r="I37" s="27">
        <v>213</v>
      </c>
      <c r="J37" s="28" t="s">
        <v>25</v>
      </c>
      <c r="K37" s="40">
        <f>K38</f>
        <v>34</v>
      </c>
      <c r="L37" s="29">
        <f>K37-M37</f>
        <v>0</v>
      </c>
      <c r="M37" s="31">
        <f>M38</f>
        <v>34</v>
      </c>
      <c r="N37" s="31">
        <f>N38</f>
        <v>0</v>
      </c>
      <c r="O37" s="31">
        <f>O38</f>
        <v>0</v>
      </c>
      <c r="P37" s="31">
        <f t="shared" si="1"/>
        <v>-34</v>
      </c>
      <c r="Q37" s="31">
        <f t="shared" si="3"/>
        <v>0</v>
      </c>
      <c r="R37" s="31">
        <f t="shared" si="4"/>
        <v>-34</v>
      </c>
      <c r="S37" s="29">
        <f t="shared" si="5"/>
        <v>0</v>
      </c>
      <c r="T37" s="31">
        <f t="shared" si="2"/>
        <v>0</v>
      </c>
    </row>
    <row r="38" spans="1:20" ht="54">
      <c r="A38" s="32"/>
      <c r="B38" s="33" t="s">
        <v>95</v>
      </c>
      <c r="C38" s="43">
        <v>34</v>
      </c>
      <c r="D38" s="26">
        <v>0</v>
      </c>
      <c r="E38" s="56">
        <v>34</v>
      </c>
      <c r="F38" s="26">
        <f t="shared" si="0"/>
        <v>0</v>
      </c>
      <c r="G38" s="31"/>
      <c r="H38" s="31"/>
      <c r="I38" s="35">
        <v>21366</v>
      </c>
      <c r="J38" s="36" t="s">
        <v>48</v>
      </c>
      <c r="K38" s="40">
        <f>L38+M38</f>
        <v>34</v>
      </c>
      <c r="L38" s="29">
        <f>D38+G38</f>
        <v>0</v>
      </c>
      <c r="M38" s="29">
        <f>E38+H38</f>
        <v>34</v>
      </c>
      <c r="N38" s="30"/>
      <c r="O38" s="30"/>
      <c r="P38" s="31">
        <f t="shared" si="1"/>
        <v>0</v>
      </c>
      <c r="Q38" s="31">
        <f t="shared" si="3"/>
        <v>0</v>
      </c>
      <c r="R38" s="31">
        <f t="shared" si="4"/>
        <v>0</v>
      </c>
      <c r="S38" s="29">
        <f t="shared" si="5"/>
        <v>0</v>
      </c>
      <c r="T38" s="31">
        <f t="shared" si="2"/>
        <v>0</v>
      </c>
    </row>
    <row r="39" spans="1:20" ht="27">
      <c r="A39" s="32"/>
      <c r="B39" s="33"/>
      <c r="C39" s="43">
        <v>0</v>
      </c>
      <c r="D39" s="26">
        <v>0</v>
      </c>
      <c r="E39" s="56">
        <v>0</v>
      </c>
      <c r="F39" s="26">
        <f t="shared" si="0"/>
        <v>0</v>
      </c>
      <c r="G39" s="31"/>
      <c r="H39" s="31"/>
      <c r="I39" s="27">
        <v>214</v>
      </c>
      <c r="J39" s="28" t="s">
        <v>85</v>
      </c>
      <c r="K39" s="40">
        <f>K40</f>
        <v>20</v>
      </c>
      <c r="L39" s="29">
        <f>K39-M39</f>
        <v>0</v>
      </c>
      <c r="M39" s="31">
        <f>M40</f>
        <v>20</v>
      </c>
      <c r="N39" s="31">
        <f>N40</f>
        <v>0</v>
      </c>
      <c r="O39" s="31">
        <f>O40</f>
        <v>0</v>
      </c>
      <c r="P39" s="31">
        <f t="shared" si="1"/>
        <v>-20</v>
      </c>
      <c r="Q39" s="31">
        <f t="shared" si="3"/>
        <v>0</v>
      </c>
      <c r="R39" s="31">
        <f t="shared" si="4"/>
        <v>-20</v>
      </c>
      <c r="S39" s="29">
        <f t="shared" si="5"/>
        <v>0</v>
      </c>
      <c r="T39" s="31">
        <f t="shared" si="2"/>
        <v>0</v>
      </c>
    </row>
    <row r="40" spans="1:20" ht="54">
      <c r="A40" s="32"/>
      <c r="B40" s="33" t="s">
        <v>96</v>
      </c>
      <c r="C40" s="43">
        <v>20</v>
      </c>
      <c r="D40" s="26">
        <v>0</v>
      </c>
      <c r="E40" s="56">
        <v>20</v>
      </c>
      <c r="F40" s="26">
        <f t="shared" si="0"/>
        <v>0</v>
      </c>
      <c r="G40" s="31"/>
      <c r="H40" s="31">
        <v>0</v>
      </c>
      <c r="I40" s="35">
        <v>21463</v>
      </c>
      <c r="J40" s="36" t="s">
        <v>86</v>
      </c>
      <c r="K40" s="40">
        <f>L40+M40</f>
        <v>20</v>
      </c>
      <c r="L40" s="29">
        <f>D40+G40</f>
        <v>0</v>
      </c>
      <c r="M40" s="29">
        <f>E40+H40</f>
        <v>20</v>
      </c>
      <c r="N40" s="30"/>
      <c r="O40" s="30"/>
      <c r="P40" s="31">
        <f t="shared" si="1"/>
        <v>0</v>
      </c>
      <c r="Q40" s="31">
        <f t="shared" si="3"/>
        <v>0</v>
      </c>
      <c r="R40" s="31">
        <f t="shared" si="4"/>
        <v>0</v>
      </c>
      <c r="S40" s="29">
        <f t="shared" si="5"/>
        <v>0</v>
      </c>
      <c r="T40" s="31">
        <f t="shared" si="2"/>
        <v>0</v>
      </c>
    </row>
    <row r="41" spans="1:20">
      <c r="A41" s="32"/>
      <c r="B41" s="33"/>
      <c r="C41" s="43"/>
      <c r="D41" s="26"/>
      <c r="E41" s="56"/>
      <c r="F41" s="26">
        <f t="shared" si="0"/>
        <v>0</v>
      </c>
      <c r="G41" s="31"/>
      <c r="H41" s="31"/>
      <c r="I41" s="27">
        <v>229</v>
      </c>
      <c r="J41" s="28" t="s">
        <v>51</v>
      </c>
      <c r="K41" s="40">
        <f>K42+K43+K44</f>
        <v>669.9</v>
      </c>
      <c r="L41" s="29">
        <f>K41-M41</f>
        <v>247.89999999999998</v>
      </c>
      <c r="M41" s="31">
        <f>M42+M43+M44</f>
        <v>422</v>
      </c>
      <c r="N41" s="31">
        <f>N42+N43+N44</f>
        <v>0</v>
      </c>
      <c r="O41" s="31">
        <f>O42+O43+O44</f>
        <v>0</v>
      </c>
      <c r="P41" s="31">
        <f t="shared" si="1"/>
        <v>-669.9</v>
      </c>
      <c r="Q41" s="31">
        <f t="shared" si="3"/>
        <v>-247.89999999999998</v>
      </c>
      <c r="R41" s="31">
        <f t="shared" si="4"/>
        <v>-422</v>
      </c>
      <c r="S41" s="31">
        <f>S42+S43+S44</f>
        <v>0</v>
      </c>
      <c r="T41" s="31"/>
    </row>
    <row r="42" spans="1:20" ht="67.5">
      <c r="A42" s="32"/>
      <c r="B42" s="33"/>
      <c r="C42" s="43">
        <v>0</v>
      </c>
      <c r="D42" s="26">
        <v>0</v>
      </c>
      <c r="E42" s="56">
        <v>0</v>
      </c>
      <c r="F42" s="26">
        <f t="shared" si="0"/>
        <v>0</v>
      </c>
      <c r="G42" s="31"/>
      <c r="H42" s="31"/>
      <c r="I42" s="35">
        <v>22904</v>
      </c>
      <c r="J42" s="28" t="s">
        <v>63</v>
      </c>
      <c r="K42" s="40"/>
      <c r="L42" s="29">
        <f>K42-M42</f>
        <v>0</v>
      </c>
      <c r="M42" s="31"/>
      <c r="N42" s="30"/>
      <c r="O42" s="30"/>
      <c r="P42" s="31">
        <f t="shared" si="1"/>
        <v>0</v>
      </c>
      <c r="Q42" s="31">
        <f t="shared" si="3"/>
        <v>0</v>
      </c>
      <c r="R42" s="31">
        <f t="shared" si="4"/>
        <v>0</v>
      </c>
      <c r="S42" s="29">
        <f t="shared" si="5"/>
        <v>0</v>
      </c>
      <c r="T42" s="31">
        <f t="shared" si="2"/>
        <v>0</v>
      </c>
    </row>
    <row r="43" spans="1:20" ht="54">
      <c r="A43" s="32"/>
      <c r="B43" s="33" t="s">
        <v>97</v>
      </c>
      <c r="C43" s="43">
        <v>0</v>
      </c>
      <c r="D43" s="26">
        <v>0</v>
      </c>
      <c r="E43" s="56">
        <v>0</v>
      </c>
      <c r="F43" s="26">
        <f t="shared" si="0"/>
        <v>140</v>
      </c>
      <c r="G43" s="31"/>
      <c r="H43" s="43">
        <v>140</v>
      </c>
      <c r="I43" s="35">
        <v>22908</v>
      </c>
      <c r="J43" s="28" t="s">
        <v>52</v>
      </c>
      <c r="K43" s="40">
        <f>L43+M43</f>
        <v>140</v>
      </c>
      <c r="L43" s="29">
        <f t="shared" ref="L43:M45" si="10">D43+G43</f>
        <v>0</v>
      </c>
      <c r="M43" s="29">
        <f t="shared" si="10"/>
        <v>140</v>
      </c>
      <c r="N43" s="30"/>
      <c r="O43" s="30"/>
      <c r="P43" s="31">
        <f t="shared" si="1"/>
        <v>0</v>
      </c>
      <c r="Q43" s="31">
        <f t="shared" si="3"/>
        <v>0</v>
      </c>
      <c r="R43" s="31">
        <f t="shared" si="4"/>
        <v>0</v>
      </c>
      <c r="S43" s="29">
        <f t="shared" si="5"/>
        <v>0</v>
      </c>
      <c r="T43" s="31">
        <f t="shared" si="2"/>
        <v>0</v>
      </c>
    </row>
    <row r="44" spans="1:20" ht="53.45" customHeight="1">
      <c r="A44" s="32">
        <v>1030155</v>
      </c>
      <c r="B44" s="33" t="s">
        <v>14</v>
      </c>
      <c r="C44" s="43">
        <f>SUM(D44:E44)</f>
        <v>529.9</v>
      </c>
      <c r="D44" s="26">
        <f>D45+D50</f>
        <v>247.9</v>
      </c>
      <c r="E44" s="26">
        <f>E45+E50</f>
        <v>282</v>
      </c>
      <c r="F44" s="26">
        <f t="shared" si="0"/>
        <v>0</v>
      </c>
      <c r="G44" s="31">
        <f>G45+G50</f>
        <v>0</v>
      </c>
      <c r="H44" s="31">
        <f>H45+H50</f>
        <v>0</v>
      </c>
      <c r="I44" s="35">
        <v>22960</v>
      </c>
      <c r="J44" s="28" t="s">
        <v>54</v>
      </c>
      <c r="K44" s="40">
        <f>L44+M44</f>
        <v>529.9</v>
      </c>
      <c r="L44" s="29">
        <f t="shared" si="10"/>
        <v>247.9</v>
      </c>
      <c r="M44" s="29">
        <f t="shared" si="10"/>
        <v>282</v>
      </c>
      <c r="N44" s="31">
        <f>N45+N50</f>
        <v>0</v>
      </c>
      <c r="O44" s="31">
        <f>O45+O50</f>
        <v>0</v>
      </c>
      <c r="P44" s="31">
        <f t="shared" si="1"/>
        <v>0</v>
      </c>
      <c r="Q44" s="31"/>
      <c r="R44" s="31"/>
      <c r="S44" s="29"/>
      <c r="T44" s="31">
        <f t="shared" si="2"/>
        <v>0</v>
      </c>
    </row>
    <row r="45" spans="1:20">
      <c r="A45" s="32"/>
      <c r="B45" s="33" t="s">
        <v>98</v>
      </c>
      <c r="C45" s="43">
        <f t="shared" ref="C45:C50" si="11">SUM(D45:E45)</f>
        <v>440</v>
      </c>
      <c r="D45" s="26">
        <v>190</v>
      </c>
      <c r="E45" s="57">
        <v>250</v>
      </c>
      <c r="F45" s="26">
        <f t="shared" si="0"/>
        <v>0</v>
      </c>
      <c r="G45" s="42">
        <f>SUM(G46:G49)</f>
        <v>0</v>
      </c>
      <c r="H45" s="42">
        <f>SUM(H46:H49)</f>
        <v>0</v>
      </c>
      <c r="I45" s="35"/>
      <c r="J45" s="28" t="s">
        <v>98</v>
      </c>
      <c r="K45" s="40">
        <f>SUM(L45:M45)</f>
        <v>440</v>
      </c>
      <c r="L45" s="40">
        <f t="shared" si="10"/>
        <v>190</v>
      </c>
      <c r="M45" s="40">
        <f t="shared" si="10"/>
        <v>250</v>
      </c>
      <c r="N45" s="40">
        <f>N46+N47+N48+N49</f>
        <v>0</v>
      </c>
      <c r="O45" s="40">
        <f>O46+O47+O48+O49</f>
        <v>0</v>
      </c>
      <c r="P45" s="31"/>
      <c r="Q45" s="31"/>
      <c r="R45" s="31"/>
      <c r="S45" s="29"/>
      <c r="T45" s="31">
        <f t="shared" si="2"/>
        <v>0</v>
      </c>
    </row>
    <row r="46" spans="1:20" ht="48.6" customHeight="1">
      <c r="A46" s="32"/>
      <c r="B46" s="25" t="s">
        <v>113</v>
      </c>
      <c r="C46" s="43">
        <f t="shared" si="11"/>
        <v>921</v>
      </c>
      <c r="D46" s="26">
        <v>681</v>
      </c>
      <c r="E46" s="56">
        <v>240</v>
      </c>
      <c r="F46" s="26">
        <f t="shared" si="0"/>
        <v>0</v>
      </c>
      <c r="G46" s="31">
        <f>龙口镇基金收入!D17</f>
        <v>0</v>
      </c>
      <c r="H46" s="31">
        <v>0</v>
      </c>
      <c r="I46" s="35"/>
      <c r="J46" s="25" t="s">
        <v>113</v>
      </c>
      <c r="K46" s="40">
        <f>L46+M46</f>
        <v>921</v>
      </c>
      <c r="L46" s="29">
        <f t="shared" ref="L46:M49" si="12">D46+G46</f>
        <v>681</v>
      </c>
      <c r="M46" s="29">
        <f t="shared" si="12"/>
        <v>240</v>
      </c>
      <c r="N46" s="30"/>
      <c r="O46" s="30"/>
      <c r="P46" s="31">
        <f t="shared" si="1"/>
        <v>0</v>
      </c>
      <c r="Q46" s="31">
        <f t="shared" si="3"/>
        <v>0</v>
      </c>
      <c r="R46" s="31">
        <f t="shared" si="4"/>
        <v>0</v>
      </c>
      <c r="S46" s="29">
        <v>0</v>
      </c>
      <c r="T46" s="31"/>
    </row>
    <row r="47" spans="1:20" ht="48.6" customHeight="1">
      <c r="A47" s="32"/>
      <c r="B47" s="25" t="s">
        <v>114</v>
      </c>
      <c r="C47" s="43">
        <f t="shared" si="11"/>
        <v>59</v>
      </c>
      <c r="D47" s="26">
        <v>0</v>
      </c>
      <c r="E47" s="56">
        <v>59</v>
      </c>
      <c r="F47" s="26">
        <f t="shared" si="0"/>
        <v>0</v>
      </c>
      <c r="G47" s="31"/>
      <c r="H47" s="31">
        <v>0</v>
      </c>
      <c r="I47" s="35"/>
      <c r="J47" s="25" t="s">
        <v>114</v>
      </c>
      <c r="K47" s="40">
        <f>L47+M47</f>
        <v>59</v>
      </c>
      <c r="L47" s="29">
        <f t="shared" si="12"/>
        <v>0</v>
      </c>
      <c r="M47" s="29">
        <f t="shared" si="12"/>
        <v>59</v>
      </c>
      <c r="N47" s="30"/>
      <c r="O47" s="30"/>
      <c r="P47" s="31">
        <f t="shared" si="1"/>
        <v>0</v>
      </c>
      <c r="Q47" s="31">
        <f t="shared" si="3"/>
        <v>0</v>
      </c>
      <c r="R47" s="31">
        <f t="shared" si="4"/>
        <v>0</v>
      </c>
      <c r="S47" s="29">
        <f t="shared" si="5"/>
        <v>0</v>
      </c>
      <c r="T47" s="31">
        <f t="shared" si="2"/>
        <v>0</v>
      </c>
    </row>
    <row r="48" spans="1:20" ht="48.6" customHeight="1">
      <c r="A48" s="32"/>
      <c r="B48" s="25" t="s">
        <v>115</v>
      </c>
      <c r="C48" s="43">
        <f t="shared" si="11"/>
        <v>-331</v>
      </c>
      <c r="D48" s="26">
        <v>-390</v>
      </c>
      <c r="E48" s="56">
        <v>59</v>
      </c>
      <c r="F48" s="26">
        <f t="shared" si="0"/>
        <v>0</v>
      </c>
      <c r="G48" s="31"/>
      <c r="H48" s="31">
        <v>0</v>
      </c>
      <c r="I48" s="35"/>
      <c r="J48" s="25" t="s">
        <v>115</v>
      </c>
      <c r="K48" s="40">
        <f>L48+M48</f>
        <v>-331</v>
      </c>
      <c r="L48" s="29">
        <f t="shared" si="12"/>
        <v>-390</v>
      </c>
      <c r="M48" s="29">
        <f t="shared" si="12"/>
        <v>59</v>
      </c>
      <c r="N48" s="30"/>
      <c r="O48" s="30"/>
      <c r="P48" s="31">
        <f t="shared" si="1"/>
        <v>0</v>
      </c>
      <c r="Q48" s="31">
        <f t="shared" si="3"/>
        <v>0</v>
      </c>
      <c r="R48" s="31">
        <f t="shared" si="4"/>
        <v>0</v>
      </c>
      <c r="S48" s="29">
        <f t="shared" si="5"/>
        <v>0</v>
      </c>
      <c r="T48" s="31"/>
    </row>
    <row r="49" spans="1:20" ht="49.15" customHeight="1">
      <c r="A49" s="32"/>
      <c r="B49" s="25" t="s">
        <v>116</v>
      </c>
      <c r="C49" s="43">
        <f t="shared" si="11"/>
        <v>9</v>
      </c>
      <c r="D49" s="26">
        <v>0</v>
      </c>
      <c r="E49" s="56">
        <v>9</v>
      </c>
      <c r="F49" s="26">
        <f t="shared" si="0"/>
        <v>0</v>
      </c>
      <c r="G49" s="31"/>
      <c r="H49" s="31">
        <v>0</v>
      </c>
      <c r="I49" s="35"/>
      <c r="J49" s="25" t="s">
        <v>116</v>
      </c>
      <c r="K49" s="40">
        <f>L49+M49</f>
        <v>9</v>
      </c>
      <c r="L49" s="29">
        <f t="shared" si="12"/>
        <v>0</v>
      </c>
      <c r="M49" s="29">
        <f t="shared" si="12"/>
        <v>9</v>
      </c>
      <c r="N49" s="30"/>
      <c r="O49" s="30"/>
      <c r="P49" s="31">
        <f t="shared" si="1"/>
        <v>0</v>
      </c>
      <c r="Q49" s="31">
        <f t="shared" si="3"/>
        <v>0</v>
      </c>
      <c r="R49" s="31">
        <f t="shared" si="4"/>
        <v>0</v>
      </c>
      <c r="S49" s="29">
        <f t="shared" si="5"/>
        <v>0</v>
      </c>
      <c r="T49" s="31">
        <f t="shared" si="2"/>
        <v>0</v>
      </c>
    </row>
    <row r="50" spans="1:20">
      <c r="A50" s="32"/>
      <c r="B50" s="33" t="s">
        <v>99</v>
      </c>
      <c r="C50" s="43">
        <f t="shared" si="11"/>
        <v>89.9</v>
      </c>
      <c r="D50" s="26">
        <v>57.900000000000006</v>
      </c>
      <c r="E50" s="57">
        <v>32</v>
      </c>
      <c r="F50" s="26">
        <f t="shared" si="0"/>
        <v>0</v>
      </c>
      <c r="G50" s="40">
        <f>龙口镇基金收入!D18</f>
        <v>0</v>
      </c>
      <c r="H50" s="31">
        <v>0</v>
      </c>
      <c r="I50" s="35"/>
      <c r="J50" s="28" t="s">
        <v>99</v>
      </c>
      <c r="K50" s="40">
        <f>L50+M50</f>
        <v>89.9</v>
      </c>
      <c r="L50" s="29">
        <f>D50+G50</f>
        <v>57.900000000000006</v>
      </c>
      <c r="M50" s="29">
        <f>E50+H50</f>
        <v>32</v>
      </c>
      <c r="N50" s="24"/>
      <c r="O50" s="24"/>
      <c r="P50" s="31">
        <f t="shared" si="1"/>
        <v>0</v>
      </c>
      <c r="Q50" s="31">
        <f t="shared" si="3"/>
        <v>0</v>
      </c>
      <c r="R50" s="31">
        <f t="shared" si="4"/>
        <v>0</v>
      </c>
      <c r="S50" s="29">
        <f t="shared" si="5"/>
        <v>0</v>
      </c>
      <c r="T50" s="31">
        <f t="shared" si="2"/>
        <v>0</v>
      </c>
    </row>
  </sheetData>
  <mergeCells count="18">
    <mergeCell ref="A1:S1"/>
    <mergeCell ref="A3:H3"/>
    <mergeCell ref="I3:O3"/>
    <mergeCell ref="P3:R3"/>
    <mergeCell ref="S3:S5"/>
    <mergeCell ref="Q4:Q5"/>
    <mergeCell ref="R4:R5"/>
    <mergeCell ref="I4:I5"/>
    <mergeCell ref="J4:J5"/>
    <mergeCell ref="K4:M4"/>
    <mergeCell ref="N4:N5"/>
    <mergeCell ref="O4:O5"/>
    <mergeCell ref="P4:P5"/>
    <mergeCell ref="T3:T5"/>
    <mergeCell ref="A4:A5"/>
    <mergeCell ref="B4:B5"/>
    <mergeCell ref="C4:E4"/>
    <mergeCell ref="F4:H4"/>
  </mergeCells>
  <phoneticPr fontId="2" type="noConversion"/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全市封面</vt:lpstr>
      <vt:lpstr>收支总表</vt:lpstr>
      <vt:lpstr>收支结余辅助表</vt:lpstr>
      <vt:lpstr>龙口镇基金收入</vt:lpstr>
      <vt:lpstr>龙口镇基金支出</vt:lpstr>
      <vt:lpstr>本级-收支结余辅助表</vt:lpstr>
      <vt:lpstr>龙口镇基金收入!Print_Area</vt:lpstr>
      <vt:lpstr>龙口镇基金支出!Print_Area</vt:lpstr>
      <vt:lpstr>龙口镇基金收入!Print_Titles</vt:lpstr>
      <vt:lpstr>龙口镇基金支出!Print_Titles</vt:lpstr>
      <vt:lpstr>收支总表!Print_Titles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2016-01-17T04:33:53Z</cp:lastPrinted>
  <dcterms:created xsi:type="dcterms:W3CDTF">1996-12-17T01:32:42Z</dcterms:created>
  <dcterms:modified xsi:type="dcterms:W3CDTF">2018-03-02T15:27:19Z</dcterms:modified>
</cp:coreProperties>
</file>